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22 Predictions\Bowls\BBofG\"/>
    </mc:Choice>
  </mc:AlternateContent>
  <xr:revisionPtr revIDLastSave="0" documentId="8_{493F7168-AEE5-4617-8188-629029184FB0}" xr6:coauthVersionLast="47" xr6:coauthVersionMax="47" xr10:uidLastSave="{00000000-0000-0000-0000-000000000000}"/>
  <bookViews>
    <workbookView xWindow="-90" yWindow="-90" windowWidth="19380" windowHeight="10380" xr2:uid="{3B984426-7272-41F0-B811-C6E66CC6F7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8" i="1" l="1"/>
  <c r="AE48" i="1"/>
  <c r="BN47" i="1"/>
  <c r="BL47" i="1"/>
  <c r="BI47" i="1"/>
  <c r="BB47" i="1"/>
  <c r="AG47" i="1"/>
  <c r="AE47" i="1"/>
  <c r="BN45" i="1"/>
  <c r="BL45" i="1"/>
  <c r="BI45" i="1"/>
  <c r="BB45" i="1"/>
  <c r="BK44" i="1"/>
  <c r="AD44" i="1"/>
  <c r="T44" i="1"/>
  <c r="R44" i="1"/>
  <c r="U44" i="1" s="1"/>
  <c r="P44" i="1"/>
  <c r="D44" i="1"/>
  <c r="CB43" i="1"/>
  <c r="BH43" i="1" s="1"/>
  <c r="BR43" i="1"/>
  <c r="BU43" i="1" s="1"/>
  <c r="BK43" i="1"/>
  <c r="BG43" i="1"/>
  <c r="AS43" i="1"/>
  <c r="AZ43" i="1" s="1"/>
  <c r="AL43" i="1"/>
  <c r="BC43" i="1" s="1"/>
  <c r="BO43" i="1" s="1"/>
  <c r="J43" i="1"/>
  <c r="D43" i="1"/>
  <c r="CB42" i="1"/>
  <c r="BH42" i="1" s="1"/>
  <c r="BK42" i="1"/>
  <c r="BG42" i="1"/>
  <c r="AS42" i="1"/>
  <c r="AZ42" i="1" s="1"/>
  <c r="AL42" i="1"/>
  <c r="T42" i="1"/>
  <c r="J42" i="1"/>
  <c r="BJ42" i="1" s="1"/>
  <c r="D42" i="1"/>
  <c r="CB41" i="1"/>
  <c r="BH41" i="1" s="1"/>
  <c r="BR41" i="1"/>
  <c r="BO41" i="1"/>
  <c r="BK41" i="1"/>
  <c r="BG41" i="1"/>
  <c r="AS41" i="1"/>
  <c r="AL41" i="1"/>
  <c r="AZ41" i="1" s="1"/>
  <c r="J41" i="1"/>
  <c r="D41" i="1"/>
  <c r="CB40" i="1"/>
  <c r="BH40" i="1" s="1"/>
  <c r="BR40" i="1"/>
  <c r="BY40" i="1" s="1"/>
  <c r="BO40" i="1"/>
  <c r="BK40" i="1"/>
  <c r="BG40" i="1"/>
  <c r="AS40" i="1"/>
  <c r="AL40" i="1"/>
  <c r="AZ40" i="1" s="1"/>
  <c r="J40" i="1"/>
  <c r="BJ40" i="1" s="1"/>
  <c r="D40" i="1"/>
  <c r="CB39" i="1"/>
  <c r="BH39" i="1" s="1"/>
  <c r="BX39" i="1"/>
  <c r="BO39" i="1"/>
  <c r="BK39" i="1"/>
  <c r="BG39" i="1"/>
  <c r="AS39" i="1"/>
  <c r="AZ39" i="1" s="1"/>
  <c r="AL39" i="1"/>
  <c r="J39" i="1"/>
  <c r="D39" i="1"/>
  <c r="CB38" i="1"/>
  <c r="BO38" i="1"/>
  <c r="BK38" i="1"/>
  <c r="BH38" i="1"/>
  <c r="BG38" i="1"/>
  <c r="AS38" i="1"/>
  <c r="AZ38" i="1" s="1"/>
  <c r="AL38" i="1"/>
  <c r="J38" i="1"/>
  <c r="D38" i="1"/>
  <c r="CB37" i="1"/>
  <c r="BU37" i="1"/>
  <c r="BR37" i="1"/>
  <c r="BO37" i="1"/>
  <c r="BK37" i="1"/>
  <c r="BH37" i="1"/>
  <c r="BG37" i="1"/>
  <c r="AS37" i="1"/>
  <c r="AL37" i="1"/>
  <c r="AZ37" i="1" s="1"/>
  <c r="J37" i="1"/>
  <c r="K37" i="1" s="1"/>
  <c r="D37" i="1"/>
  <c r="CB36" i="1"/>
  <c r="BO36" i="1"/>
  <c r="BK36" i="1"/>
  <c r="BH36" i="1"/>
  <c r="BG36" i="1"/>
  <c r="AS36" i="1"/>
  <c r="AL36" i="1"/>
  <c r="AZ36" i="1" s="1"/>
  <c r="J36" i="1"/>
  <c r="AD36" i="1" s="1"/>
  <c r="D36" i="1"/>
  <c r="CB35" i="1"/>
  <c r="BH35" i="1" s="1"/>
  <c r="BR35" i="1"/>
  <c r="BO35" i="1"/>
  <c r="BK35" i="1"/>
  <c r="BG35" i="1"/>
  <c r="AS35" i="1"/>
  <c r="AL35" i="1"/>
  <c r="AZ35" i="1" s="1"/>
  <c r="J35" i="1"/>
  <c r="BJ35" i="1" s="1"/>
  <c r="D35" i="1"/>
  <c r="CB34" i="1"/>
  <c r="BH34" i="1" s="1"/>
  <c r="BR34" i="1"/>
  <c r="BO34" i="1"/>
  <c r="BK34" i="1"/>
  <c r="BJ34" i="1"/>
  <c r="BG34" i="1"/>
  <c r="AS34" i="1"/>
  <c r="AL34" i="1"/>
  <c r="AZ34" i="1" s="1"/>
  <c r="J34" i="1"/>
  <c r="K34" i="1" s="1"/>
  <c r="D34" i="1"/>
  <c r="CB33" i="1"/>
  <c r="BH33" i="1" s="1"/>
  <c r="BR33" i="1"/>
  <c r="BO33" i="1"/>
  <c r="BK33" i="1"/>
  <c r="BG33" i="1"/>
  <c r="AS33" i="1"/>
  <c r="AL33" i="1"/>
  <c r="AZ33" i="1" s="1"/>
  <c r="J33" i="1"/>
  <c r="BJ33" i="1" s="1"/>
  <c r="D33" i="1"/>
  <c r="CB32" i="1"/>
  <c r="BH32" i="1" s="1"/>
  <c r="BR32" i="1"/>
  <c r="BO32" i="1"/>
  <c r="BK32" i="1"/>
  <c r="BG32" i="1"/>
  <c r="AS32" i="1"/>
  <c r="AZ32" i="1" s="1"/>
  <c r="AL32" i="1"/>
  <c r="J32" i="1"/>
  <c r="T32" i="1" s="1"/>
  <c r="D32" i="1"/>
  <c r="CB31" i="1"/>
  <c r="BH31" i="1" s="1"/>
  <c r="BX31" i="1"/>
  <c r="BR31" i="1"/>
  <c r="BK31" i="1"/>
  <c r="BG31" i="1"/>
  <c r="AS31" i="1"/>
  <c r="AL31" i="1"/>
  <c r="AZ31" i="1" s="1"/>
  <c r="BO31" i="1" s="1"/>
  <c r="J31" i="1"/>
  <c r="D31" i="1"/>
  <c r="CB30" i="1"/>
  <c r="BH30" i="1" s="1"/>
  <c r="BX30" i="1"/>
  <c r="BK30" i="1"/>
  <c r="BG30" i="1"/>
  <c r="AS30" i="1"/>
  <c r="AL30" i="1"/>
  <c r="AZ30" i="1" s="1"/>
  <c r="J30" i="1"/>
  <c r="AD30" i="1" s="1"/>
  <c r="D30" i="1"/>
  <c r="CB29" i="1"/>
  <c r="BH29" i="1" s="1"/>
  <c r="BX29" i="1"/>
  <c r="BR29" i="1"/>
  <c r="BO29" i="1"/>
  <c r="BU29" i="1" s="1"/>
  <c r="BK29" i="1"/>
  <c r="BG29" i="1"/>
  <c r="AS29" i="1"/>
  <c r="AZ29" i="1" s="1"/>
  <c r="AL29" i="1"/>
  <c r="J29" i="1"/>
  <c r="BJ29" i="1" s="1"/>
  <c r="D29" i="1"/>
  <c r="CB28" i="1"/>
  <c r="BH28" i="1" s="1"/>
  <c r="BX28" i="1"/>
  <c r="BR28" i="1"/>
  <c r="BU28" i="1" s="1"/>
  <c r="BO28" i="1"/>
  <c r="BK28" i="1"/>
  <c r="BG28" i="1"/>
  <c r="AS28" i="1"/>
  <c r="AZ28" i="1" s="1"/>
  <c r="AL28" i="1"/>
  <c r="J28" i="1"/>
  <c r="T28" i="1" s="1"/>
  <c r="D28" i="1"/>
  <c r="CB27" i="1"/>
  <c r="BH27" i="1" s="1"/>
  <c r="BX27" i="1"/>
  <c r="BO27" i="1"/>
  <c r="BK27" i="1"/>
  <c r="BG27" i="1"/>
  <c r="AS27" i="1"/>
  <c r="AZ27" i="1" s="1"/>
  <c r="AL27" i="1"/>
  <c r="J27" i="1"/>
  <c r="D27" i="1"/>
  <c r="CB26" i="1"/>
  <c r="BH26" i="1" s="1"/>
  <c r="BR26" i="1"/>
  <c r="BK26" i="1"/>
  <c r="BG26" i="1"/>
  <c r="AS26" i="1"/>
  <c r="AL26" i="1"/>
  <c r="AZ26" i="1" s="1"/>
  <c r="J26" i="1"/>
  <c r="AD26" i="1" s="1"/>
  <c r="D26" i="1"/>
  <c r="CB25" i="1"/>
  <c r="BH25" i="1" s="1"/>
  <c r="BO25" i="1"/>
  <c r="BR25" i="1" s="1"/>
  <c r="BK25" i="1"/>
  <c r="BG25" i="1"/>
  <c r="AS25" i="1"/>
  <c r="AZ25" i="1" s="1"/>
  <c r="AL25" i="1"/>
  <c r="J25" i="1"/>
  <c r="AD25" i="1" s="1"/>
  <c r="D25" i="1"/>
  <c r="CB24" i="1"/>
  <c r="BH24" i="1" s="1"/>
  <c r="BO24" i="1"/>
  <c r="BR24" i="1" s="1"/>
  <c r="BK24" i="1"/>
  <c r="BJ24" i="1"/>
  <c r="BG24" i="1"/>
  <c r="AS24" i="1"/>
  <c r="AL24" i="1"/>
  <c r="AZ24" i="1" s="1"/>
  <c r="J24" i="1"/>
  <c r="D24" i="1"/>
  <c r="CB23" i="1"/>
  <c r="BH23" i="1" s="1"/>
  <c r="BU23" i="1"/>
  <c r="BO23" i="1"/>
  <c r="BR23" i="1" s="1"/>
  <c r="BK23" i="1"/>
  <c r="BG23" i="1"/>
  <c r="AS23" i="1"/>
  <c r="AZ23" i="1" s="1"/>
  <c r="AL23" i="1"/>
  <c r="J23" i="1"/>
  <c r="K23" i="1" s="1"/>
  <c r="D23" i="1"/>
  <c r="CB22" i="1"/>
  <c r="BH22" i="1" s="1"/>
  <c r="BO22" i="1"/>
  <c r="BR22" i="1" s="1"/>
  <c r="BK22" i="1"/>
  <c r="BG22" i="1"/>
  <c r="AZ22" i="1"/>
  <c r="AS22" i="1"/>
  <c r="AL22" i="1"/>
  <c r="J22" i="1"/>
  <c r="T22" i="1" s="1"/>
  <c r="D22" i="1"/>
  <c r="CB21" i="1"/>
  <c r="BH21" i="1" s="1"/>
  <c r="BO21" i="1"/>
  <c r="BK21" i="1"/>
  <c r="BG21" i="1"/>
  <c r="AS21" i="1"/>
  <c r="AL21" i="1"/>
  <c r="AZ21" i="1" s="1"/>
  <c r="J21" i="1"/>
  <c r="T21" i="1" s="1"/>
  <c r="D21" i="1"/>
  <c r="CB20" i="1"/>
  <c r="BH20" i="1" s="1"/>
  <c r="BK20" i="1"/>
  <c r="BG20" i="1"/>
  <c r="AS20" i="1"/>
  <c r="AL20" i="1"/>
  <c r="AZ20" i="1" s="1"/>
  <c r="J20" i="1"/>
  <c r="BJ20" i="1" s="1"/>
  <c r="D20" i="1"/>
  <c r="CB19" i="1"/>
  <c r="BH19" i="1" s="1"/>
  <c r="BO19" i="1"/>
  <c r="BK19" i="1"/>
  <c r="BG19" i="1"/>
  <c r="AS19" i="1"/>
  <c r="AZ19" i="1" s="1"/>
  <c r="AL19" i="1"/>
  <c r="J19" i="1"/>
  <c r="BJ19" i="1" s="1"/>
  <c r="D19" i="1"/>
  <c r="CB18" i="1"/>
  <c r="BH18" i="1" s="1"/>
  <c r="BK18" i="1"/>
  <c r="BG18" i="1"/>
  <c r="AS18" i="1"/>
  <c r="AZ18" i="1" s="1"/>
  <c r="AL18" i="1"/>
  <c r="J18" i="1"/>
  <c r="BJ18" i="1" s="1"/>
  <c r="D18" i="1"/>
  <c r="CB17" i="1"/>
  <c r="BR17" i="1"/>
  <c r="BU17" i="1" s="1"/>
  <c r="BO17" i="1"/>
  <c r="BK17" i="1"/>
  <c r="BH17" i="1"/>
  <c r="BG17" i="1"/>
  <c r="AS17" i="1"/>
  <c r="AL17" i="1"/>
  <c r="AZ17" i="1" s="1"/>
  <c r="J17" i="1"/>
  <c r="BJ17" i="1" s="1"/>
  <c r="D17" i="1"/>
  <c r="CB16" i="1"/>
  <c r="BH16" i="1" s="1"/>
  <c r="BX16" i="1"/>
  <c r="BK16" i="1"/>
  <c r="BG16" i="1"/>
  <c r="AS16" i="1"/>
  <c r="AZ16" i="1" s="1"/>
  <c r="AL16" i="1"/>
  <c r="J16" i="1"/>
  <c r="BJ16" i="1" s="1"/>
  <c r="D16" i="1"/>
  <c r="CB15" i="1"/>
  <c r="BH15" i="1" s="1"/>
  <c r="BX15" i="1"/>
  <c r="BK15" i="1"/>
  <c r="BG15" i="1"/>
  <c r="AS15" i="1"/>
  <c r="AL15" i="1"/>
  <c r="AZ15" i="1" s="1"/>
  <c r="J15" i="1"/>
  <c r="BJ15" i="1" s="1"/>
  <c r="D15" i="1"/>
  <c r="CB14" i="1"/>
  <c r="BH14" i="1" s="1"/>
  <c r="BR14" i="1"/>
  <c r="BO14" i="1"/>
  <c r="BK14" i="1"/>
  <c r="BG14" i="1"/>
  <c r="AS14" i="1"/>
  <c r="AZ14" i="1" s="1"/>
  <c r="AL14" i="1"/>
  <c r="J14" i="1"/>
  <c r="T14" i="1" s="1"/>
  <c r="D14" i="1"/>
  <c r="CB13" i="1"/>
  <c r="BH13" i="1" s="1"/>
  <c r="BK13" i="1"/>
  <c r="BG13" i="1"/>
  <c r="AS13" i="1"/>
  <c r="AZ13" i="1" s="1"/>
  <c r="AL13" i="1"/>
  <c r="J13" i="1"/>
  <c r="BJ13" i="1" s="1"/>
  <c r="D13" i="1"/>
  <c r="CB12" i="1"/>
  <c r="BH12" i="1" s="1"/>
  <c r="BK12" i="1"/>
  <c r="BG12" i="1"/>
  <c r="AS12" i="1"/>
  <c r="AZ12" i="1" s="1"/>
  <c r="AL12" i="1"/>
  <c r="J12" i="1"/>
  <c r="BJ12" i="1" s="1"/>
  <c r="D12" i="1"/>
  <c r="CB11" i="1"/>
  <c r="BH11" i="1" s="1"/>
  <c r="BK11" i="1"/>
  <c r="BG11" i="1"/>
  <c r="AS11" i="1"/>
  <c r="AL11" i="1"/>
  <c r="AZ11" i="1" s="1"/>
  <c r="J11" i="1"/>
  <c r="K11" i="1" s="1"/>
  <c r="D11" i="1"/>
  <c r="CB10" i="1"/>
  <c r="BX10" i="1"/>
  <c r="BK10" i="1"/>
  <c r="BH10" i="1"/>
  <c r="BG10" i="1"/>
  <c r="AS10" i="1"/>
  <c r="AZ10" i="1" s="1"/>
  <c r="AL10" i="1"/>
  <c r="J10" i="1"/>
  <c r="D10" i="1"/>
  <c r="CB9" i="1"/>
  <c r="BH9" i="1" s="1"/>
  <c r="BR9" i="1"/>
  <c r="BO9" i="1"/>
  <c r="BK9" i="1"/>
  <c r="BG9" i="1"/>
  <c r="AS9" i="1"/>
  <c r="AL9" i="1"/>
  <c r="AZ9" i="1" s="1"/>
  <c r="J9" i="1"/>
  <c r="BJ9" i="1" s="1"/>
  <c r="D9" i="1"/>
  <c r="CB8" i="1"/>
  <c r="BH8" i="1" s="1"/>
  <c r="BK8" i="1"/>
  <c r="BG8" i="1"/>
  <c r="AS8" i="1"/>
  <c r="AZ8" i="1" s="1"/>
  <c r="AL8" i="1"/>
  <c r="J8" i="1"/>
  <c r="D8" i="1"/>
  <c r="CB7" i="1"/>
  <c r="BH7" i="1" s="1"/>
  <c r="BX7" i="1"/>
  <c r="BU7" i="1"/>
  <c r="BR7" i="1"/>
  <c r="BO7" i="1"/>
  <c r="BK7" i="1"/>
  <c r="BG7" i="1"/>
  <c r="AS7" i="1"/>
  <c r="AL7" i="1"/>
  <c r="AZ7" i="1" s="1"/>
  <c r="J7" i="1"/>
  <c r="BJ7" i="1" s="1"/>
  <c r="D7" i="1"/>
  <c r="CB6" i="1"/>
  <c r="BH6" i="1" s="1"/>
  <c r="BR6" i="1"/>
  <c r="BO6" i="1"/>
  <c r="BK6" i="1"/>
  <c r="BG6" i="1"/>
  <c r="AS6" i="1"/>
  <c r="AZ6" i="1" s="1"/>
  <c r="AL6" i="1"/>
  <c r="J6" i="1"/>
  <c r="K6" i="1" s="1"/>
  <c r="D6" i="1"/>
  <c r="CB5" i="1"/>
  <c r="BH5" i="1" s="1"/>
  <c r="BK5" i="1"/>
  <c r="BG5" i="1"/>
  <c r="AS5" i="1"/>
  <c r="AZ5" i="1" s="1"/>
  <c r="AL5" i="1"/>
  <c r="J5" i="1"/>
  <c r="T5" i="1" s="1"/>
  <c r="D5" i="1"/>
  <c r="CB4" i="1"/>
  <c r="BH4" i="1" s="1"/>
  <c r="BK4" i="1"/>
  <c r="BG4" i="1"/>
  <c r="AS4" i="1"/>
  <c r="AZ4" i="1" s="1"/>
  <c r="AL4" i="1"/>
  <c r="J4" i="1"/>
  <c r="BJ4" i="1" s="1"/>
  <c r="D4" i="1"/>
  <c r="CB3" i="1"/>
  <c r="BH3" i="1" s="1"/>
  <c r="BK3" i="1"/>
  <c r="BG3" i="1"/>
  <c r="AS3" i="1"/>
  <c r="AZ3" i="1" s="1"/>
  <c r="AL3" i="1"/>
  <c r="J3" i="1"/>
  <c r="BJ3" i="1" s="1"/>
  <c r="D3" i="1"/>
  <c r="T15" i="1" l="1"/>
  <c r="K33" i="1"/>
  <c r="R33" i="1" s="1"/>
  <c r="K36" i="1"/>
  <c r="AD17" i="1"/>
  <c r="K30" i="1"/>
  <c r="T30" i="1" s="1"/>
  <c r="K40" i="1"/>
  <c r="R40" i="1" s="1"/>
  <c r="BJ11" i="1"/>
  <c r="K42" i="1"/>
  <c r="R42" i="1" s="1"/>
  <c r="W42" i="1" s="1"/>
  <c r="BJ6" i="1"/>
  <c r="AD37" i="1"/>
  <c r="P37" i="1"/>
  <c r="P6" i="1"/>
  <c r="R6" i="1"/>
  <c r="R23" i="1"/>
  <c r="T23" i="1"/>
  <c r="U23" i="1" s="1"/>
  <c r="BJ10" i="1"/>
  <c r="K19" i="1"/>
  <c r="R19" i="1" s="1"/>
  <c r="W19" i="1" s="1"/>
  <c r="T20" i="1"/>
  <c r="T26" i="1"/>
  <c r="K13" i="1"/>
  <c r="K20" i="1"/>
  <c r="R20" i="1" s="1"/>
  <c r="K26" i="1"/>
  <c r="R26" i="1" s="1"/>
  <c r="S26" i="1" s="1"/>
  <c r="K28" i="1"/>
  <c r="P36" i="1"/>
  <c r="T19" i="1"/>
  <c r="BJ28" i="1"/>
  <c r="W44" i="1"/>
  <c r="K4" i="1"/>
  <c r="K16" i="1"/>
  <c r="R16" i="1" s="1"/>
  <c r="U16" i="1" s="1"/>
  <c r="K17" i="1"/>
  <c r="R17" i="1" s="1"/>
  <c r="BJ23" i="1"/>
  <c r="K15" i="1"/>
  <c r="R15" i="1" s="1"/>
  <c r="S15" i="1" s="1"/>
  <c r="T16" i="1"/>
  <c r="T17" i="1"/>
  <c r="K35" i="1"/>
  <c r="K25" i="1"/>
  <c r="BJ8" i="1"/>
  <c r="T33" i="1"/>
  <c r="T40" i="1"/>
  <c r="U40" i="1" s="1"/>
  <c r="S20" i="1"/>
  <c r="W20" i="1"/>
  <c r="U20" i="1"/>
  <c r="S23" i="1"/>
  <c r="W23" i="1"/>
  <c r="S17" i="1"/>
  <c r="W17" i="1"/>
  <c r="R34" i="1"/>
  <c r="S34" i="1" s="1"/>
  <c r="P34" i="1"/>
  <c r="T34" i="1"/>
  <c r="S33" i="1"/>
  <c r="W33" i="1"/>
  <c r="S40" i="1"/>
  <c r="W40" i="1"/>
  <c r="P11" i="1"/>
  <c r="AD11" i="1"/>
  <c r="T11" i="1"/>
  <c r="R11" i="1"/>
  <c r="U11" i="1" s="1"/>
  <c r="AD43" i="1"/>
  <c r="T3" i="1"/>
  <c r="AD6" i="1"/>
  <c r="T12" i="1"/>
  <c r="T18" i="1"/>
  <c r="R25" i="1"/>
  <c r="BJ25" i="1"/>
  <c r="P26" i="1"/>
  <c r="K27" i="1"/>
  <c r="AD28" i="1"/>
  <c r="T29" i="1"/>
  <c r="P30" i="1"/>
  <c r="K31" i="1"/>
  <c r="U33" i="1"/>
  <c r="R36" i="1"/>
  <c r="W36" i="1" s="1"/>
  <c r="BJ36" i="1"/>
  <c r="R37" i="1"/>
  <c r="BJ37" i="1"/>
  <c r="K38" i="1"/>
  <c r="K39" i="1"/>
  <c r="AD40" i="1"/>
  <c r="K41" i="1"/>
  <c r="K43" i="1"/>
  <c r="AD39" i="1"/>
  <c r="AD41" i="1"/>
  <c r="AD5" i="1"/>
  <c r="AD7" i="1"/>
  <c r="T8" i="1"/>
  <c r="T10" i="1"/>
  <c r="AD14" i="1"/>
  <c r="AD21" i="1"/>
  <c r="AD22" i="1"/>
  <c r="BJ26" i="1"/>
  <c r="BO26" i="1" s="1"/>
  <c r="R30" i="1"/>
  <c r="S30" i="1" s="1"/>
  <c r="BJ30" i="1"/>
  <c r="BO30" i="1" s="1"/>
  <c r="AD32" i="1"/>
  <c r="K5" i="1"/>
  <c r="K7" i="1"/>
  <c r="AD13" i="1"/>
  <c r="K14" i="1"/>
  <c r="AD15" i="1"/>
  <c r="AD16" i="1"/>
  <c r="AD19" i="1"/>
  <c r="AD20" i="1"/>
  <c r="K21" i="1"/>
  <c r="K22" i="1"/>
  <c r="AD23" i="1"/>
  <c r="T25" i="1"/>
  <c r="BJ27" i="1"/>
  <c r="BJ31" i="1"/>
  <c r="K32" i="1"/>
  <c r="AD33" i="1"/>
  <c r="T36" i="1"/>
  <c r="T37" i="1"/>
  <c r="BJ38" i="1"/>
  <c r="BJ39" i="1"/>
  <c r="P40" i="1"/>
  <c r="BJ41" i="1"/>
  <c r="AD3" i="1"/>
  <c r="AD12" i="1"/>
  <c r="AD18" i="1"/>
  <c r="AD29" i="1"/>
  <c r="AD34" i="1"/>
  <c r="BJ43" i="1"/>
  <c r="K3" i="1"/>
  <c r="BJ5" i="1"/>
  <c r="AD8" i="1"/>
  <c r="K9" i="1"/>
  <c r="AD10" i="1"/>
  <c r="K12" i="1"/>
  <c r="P13" i="1"/>
  <c r="BJ14" i="1"/>
  <c r="K18" i="1"/>
  <c r="P20" i="1"/>
  <c r="BJ21" i="1"/>
  <c r="BJ22" i="1"/>
  <c r="P23" i="1"/>
  <c r="U26" i="1"/>
  <c r="K29" i="1"/>
  <c r="T31" i="1"/>
  <c r="BJ32" i="1"/>
  <c r="P33" i="1"/>
  <c r="T39" i="1"/>
  <c r="T41" i="1"/>
  <c r="T43" i="1"/>
  <c r="S44" i="1"/>
  <c r="T6" i="1"/>
  <c r="U6" i="1" s="1"/>
  <c r="K8" i="1"/>
  <c r="K10" i="1"/>
  <c r="K24" i="1"/>
  <c r="W26" i="1"/>
  <c r="U42" i="1" l="1"/>
  <c r="S42" i="1"/>
  <c r="P42" i="1"/>
  <c r="AD42" i="1"/>
  <c r="P15" i="1"/>
  <c r="U15" i="1"/>
  <c r="W15" i="1"/>
  <c r="U17" i="1"/>
  <c r="AD35" i="1"/>
  <c r="R35" i="1"/>
  <c r="P35" i="1"/>
  <c r="T35" i="1"/>
  <c r="S16" i="1"/>
  <c r="S19" i="1"/>
  <c r="P19" i="1"/>
  <c r="W16" i="1"/>
  <c r="P28" i="1"/>
  <c r="R28" i="1"/>
  <c r="P16" i="1"/>
  <c r="S6" i="1"/>
  <c r="W6" i="1"/>
  <c r="R13" i="1"/>
  <c r="T13" i="1"/>
  <c r="R4" i="1"/>
  <c r="T4" i="1"/>
  <c r="AD4" i="1"/>
  <c r="U19" i="1"/>
  <c r="P25" i="1"/>
  <c r="P4" i="1"/>
  <c r="P10" i="1"/>
  <c r="R10" i="1"/>
  <c r="R39" i="1"/>
  <c r="P39" i="1"/>
  <c r="R3" i="1"/>
  <c r="P3" i="1"/>
  <c r="R21" i="1"/>
  <c r="P21" i="1"/>
  <c r="T27" i="1"/>
  <c r="R27" i="1"/>
  <c r="AD27" i="1"/>
  <c r="P27" i="1"/>
  <c r="T7" i="1"/>
  <c r="R7" i="1"/>
  <c r="P7" i="1"/>
  <c r="R5" i="1"/>
  <c r="P5" i="1"/>
  <c r="T38" i="1"/>
  <c r="R38" i="1"/>
  <c r="P38" i="1"/>
  <c r="AD38" i="1"/>
  <c r="W30" i="1"/>
  <c r="R43" i="1"/>
  <c r="P43" i="1"/>
  <c r="R31" i="1"/>
  <c r="P31" i="1"/>
  <c r="AD31" i="1"/>
  <c r="W25" i="1"/>
  <c r="U25" i="1"/>
  <c r="S25" i="1"/>
  <c r="R29" i="1"/>
  <c r="P29" i="1"/>
  <c r="R18" i="1"/>
  <c r="P18" i="1"/>
  <c r="U37" i="1"/>
  <c r="S37" i="1"/>
  <c r="R32" i="1"/>
  <c r="P32" i="1"/>
  <c r="U30" i="1"/>
  <c r="R12" i="1"/>
  <c r="P12" i="1"/>
  <c r="R14" i="1"/>
  <c r="P14" i="1"/>
  <c r="R9" i="1"/>
  <c r="P9" i="1"/>
  <c r="AD9" i="1"/>
  <c r="T9" i="1"/>
  <c r="W34" i="1"/>
  <c r="W11" i="1"/>
  <c r="S11" i="1"/>
  <c r="P8" i="1"/>
  <c r="R8" i="1"/>
  <c r="R22" i="1"/>
  <c r="P22" i="1"/>
  <c r="P24" i="1"/>
  <c r="R24" i="1"/>
  <c r="AD24" i="1"/>
  <c r="T24" i="1"/>
  <c r="U34" i="1"/>
  <c r="R41" i="1"/>
  <c r="P41" i="1"/>
  <c r="U36" i="1"/>
  <c r="S36" i="1"/>
  <c r="W37" i="1"/>
  <c r="S4" i="1" l="1"/>
  <c r="W4" i="1"/>
  <c r="U4" i="1"/>
  <c r="U13" i="1"/>
  <c r="S13" i="1"/>
  <c r="W13" i="1"/>
  <c r="U28" i="1"/>
  <c r="W28" i="1"/>
  <c r="S28" i="1"/>
  <c r="W35" i="1"/>
  <c r="S35" i="1"/>
  <c r="U35" i="1"/>
  <c r="S18" i="1"/>
  <c r="W18" i="1"/>
  <c r="U18" i="1"/>
  <c r="S38" i="1"/>
  <c r="W38" i="1"/>
  <c r="U38" i="1"/>
  <c r="S29" i="1"/>
  <c r="U29" i="1"/>
  <c r="W29" i="1"/>
  <c r="S39" i="1"/>
  <c r="W39" i="1"/>
  <c r="U39" i="1"/>
  <c r="S21" i="1"/>
  <c r="U21" i="1"/>
  <c r="W21" i="1"/>
  <c r="S7" i="1"/>
  <c r="U7" i="1"/>
  <c r="W7" i="1"/>
  <c r="W24" i="1"/>
  <c r="S24" i="1"/>
  <c r="U24" i="1"/>
  <c r="S31" i="1"/>
  <c r="W31" i="1"/>
  <c r="U31" i="1"/>
  <c r="S3" i="1"/>
  <c r="W3" i="1"/>
  <c r="U3" i="1"/>
  <c r="S22" i="1"/>
  <c r="U22" i="1"/>
  <c r="W22" i="1"/>
  <c r="S32" i="1"/>
  <c r="U32" i="1"/>
  <c r="W32" i="1"/>
  <c r="S43" i="1"/>
  <c r="U43" i="1"/>
  <c r="W43" i="1"/>
  <c r="S27" i="1"/>
  <c r="W27" i="1"/>
  <c r="U27" i="1"/>
  <c r="W10" i="1"/>
  <c r="S10" i="1"/>
  <c r="U10" i="1"/>
  <c r="S14" i="1"/>
  <c r="U14" i="1"/>
  <c r="W14" i="1"/>
  <c r="S12" i="1"/>
  <c r="W12" i="1"/>
  <c r="U12" i="1"/>
  <c r="S41" i="1"/>
  <c r="W41" i="1"/>
  <c r="U41" i="1"/>
  <c r="W8" i="1"/>
  <c r="S8" i="1"/>
  <c r="U8" i="1"/>
  <c r="S9" i="1"/>
  <c r="W9" i="1"/>
  <c r="U9" i="1"/>
  <c r="S5" i="1"/>
  <c r="U5" i="1"/>
  <c r="W5" i="1"/>
</calcChain>
</file>

<file path=xl/sharedStrings.xml><?xml version="1.0" encoding="utf-8"?>
<sst xmlns="http://schemas.openxmlformats.org/spreadsheetml/2006/main" count="576" uniqueCount="269">
  <si>
    <t>Actual</t>
  </si>
  <si>
    <t>Vs Spread</t>
  </si>
  <si>
    <t>Picks Against the Spread</t>
  </si>
  <si>
    <t>Wager Spread</t>
  </si>
  <si>
    <t>O/U</t>
  </si>
  <si>
    <t>Wager O/U</t>
  </si>
  <si>
    <t>Confidence Picks -  1</t>
  </si>
  <si>
    <t>Confidence Picks -  2</t>
  </si>
  <si>
    <t>Confidence Picks -  3</t>
  </si>
  <si>
    <t>Confidence Picks -  4</t>
  </si>
  <si>
    <t>Points</t>
  </si>
  <si>
    <t>2022 Record</t>
  </si>
  <si>
    <t>Sagarin Prediction</t>
  </si>
  <si>
    <t>FPI Ratings</t>
  </si>
  <si>
    <t xml:space="preserve">Pick Using </t>
  </si>
  <si>
    <t>Pick Using</t>
  </si>
  <si>
    <t>Weighted</t>
  </si>
  <si>
    <t>FPI</t>
  </si>
  <si>
    <t xml:space="preserve">Row </t>
  </si>
  <si>
    <t>Bowl</t>
  </si>
  <si>
    <t>Day</t>
  </si>
  <si>
    <t>Date</t>
  </si>
  <si>
    <t>Time EST</t>
  </si>
  <si>
    <t>Network</t>
  </si>
  <si>
    <t>Away</t>
  </si>
  <si>
    <t>Conf</t>
  </si>
  <si>
    <t>Home</t>
  </si>
  <si>
    <t>Favorite</t>
  </si>
  <si>
    <t>Underdog</t>
  </si>
  <si>
    <t>Spread</t>
  </si>
  <si>
    <t>Winner</t>
  </si>
  <si>
    <t>Loser</t>
  </si>
  <si>
    <t>Me</t>
  </si>
  <si>
    <t>W/L</t>
  </si>
  <si>
    <t>CFN</t>
  </si>
  <si>
    <t>Bet</t>
  </si>
  <si>
    <t>Win</t>
  </si>
  <si>
    <t>Pick</t>
  </si>
  <si>
    <t>b</t>
  </si>
  <si>
    <t>Team</t>
  </si>
  <si>
    <t>Avg</t>
  </si>
  <si>
    <t>Visitors</t>
  </si>
  <si>
    <t>Straight</t>
  </si>
  <si>
    <t>ATS</t>
  </si>
  <si>
    <t>Win %</t>
  </si>
  <si>
    <t>Rank</t>
  </si>
  <si>
    <t>FPI Ranking</t>
  </si>
  <si>
    <t>Difference</t>
  </si>
  <si>
    <t>Key Player Out</t>
  </si>
  <si>
    <t>In State</t>
  </si>
  <si>
    <t>New Head Coach</t>
  </si>
  <si>
    <t>Diff</t>
  </si>
  <si>
    <t>Ranking</t>
  </si>
  <si>
    <t>Order</t>
  </si>
  <si>
    <t>Bahamas</t>
  </si>
  <si>
    <t>Fri</t>
  </si>
  <si>
    <t>ESPN</t>
  </si>
  <si>
    <t>Miami (OH)</t>
  </si>
  <si>
    <t>MAC</t>
  </si>
  <si>
    <t>UAB</t>
  </si>
  <si>
    <t>CUSA</t>
  </si>
  <si>
    <t>Cure</t>
  </si>
  <si>
    <t>UT San Antonio</t>
  </si>
  <si>
    <t>Troy</t>
  </si>
  <si>
    <t>SB</t>
  </si>
  <si>
    <t>Fenway</t>
  </si>
  <si>
    <t>Sat</t>
  </si>
  <si>
    <t>Cincinnati</t>
  </si>
  <si>
    <t>AAC</t>
  </si>
  <si>
    <t>Louisville</t>
  </si>
  <si>
    <t>ACC</t>
  </si>
  <si>
    <t>Louisville/Cincinnati</t>
  </si>
  <si>
    <t>Las Vegas</t>
  </si>
  <si>
    <t>Florida</t>
  </si>
  <si>
    <t>SEC</t>
  </si>
  <si>
    <t>Oregon State</t>
  </si>
  <si>
    <t>P12</t>
  </si>
  <si>
    <t>QB</t>
  </si>
  <si>
    <t>Anthony Richardson</t>
  </si>
  <si>
    <t>OL</t>
  </si>
  <si>
    <t>O'Cyrus Torrence</t>
  </si>
  <si>
    <t>LA</t>
  </si>
  <si>
    <t>ABC</t>
  </si>
  <si>
    <t>Washington State</t>
  </si>
  <si>
    <t>Fresno State</t>
  </si>
  <si>
    <t>MWC</t>
  </si>
  <si>
    <t>WR</t>
  </si>
  <si>
    <t>Donovan Ollie</t>
  </si>
  <si>
    <t>De'Zhaun Stribling</t>
  </si>
  <si>
    <t>DB</t>
  </si>
  <si>
    <t>Cale Sanders</t>
  </si>
  <si>
    <t>LendingTree</t>
  </si>
  <si>
    <t>Rice</t>
  </si>
  <si>
    <t>Southern Miss</t>
  </si>
  <si>
    <t>New Mexico</t>
  </si>
  <si>
    <t>SMU</t>
  </si>
  <si>
    <t>BYU</t>
  </si>
  <si>
    <t>Ind</t>
  </si>
  <si>
    <t>Rashee Rice</t>
  </si>
  <si>
    <t>Tanner Mordecai</t>
  </si>
  <si>
    <t>Frisco</t>
  </si>
  <si>
    <t>North Texas</t>
  </si>
  <si>
    <t>Boise State</t>
  </si>
  <si>
    <t>Myrtle Beach</t>
  </si>
  <si>
    <t>Mon</t>
  </si>
  <si>
    <t>Marshall</t>
  </si>
  <si>
    <t>UConn</t>
  </si>
  <si>
    <t>Idaho Potato</t>
  </si>
  <si>
    <t>Tues</t>
  </si>
  <si>
    <t>Eastern Michigan</t>
  </si>
  <si>
    <t>San Jose State</t>
  </si>
  <si>
    <t>Boca Raton</t>
  </si>
  <si>
    <t>Liberty</t>
  </si>
  <si>
    <t>Toledo</t>
  </si>
  <si>
    <t>R+L Carriers</t>
  </si>
  <si>
    <t>Weds</t>
  </si>
  <si>
    <t>Western Kentucky</t>
  </si>
  <si>
    <t>South Alabama</t>
  </si>
  <si>
    <t>Austin Reed</t>
  </si>
  <si>
    <t>TE</t>
  </si>
  <si>
    <t>Joshua Simon</t>
  </si>
  <si>
    <t>Armed Forces</t>
  </si>
  <si>
    <t>Thurs</t>
  </si>
  <si>
    <t>Baylor</t>
  </si>
  <si>
    <t>B12</t>
  </si>
  <si>
    <t>Air Force</t>
  </si>
  <si>
    <t>Independence</t>
  </si>
  <si>
    <t>UL Lafayette</t>
  </si>
  <si>
    <t>Houston</t>
  </si>
  <si>
    <t>Gasparilla</t>
  </si>
  <si>
    <t>Wake Forest</t>
  </si>
  <si>
    <t>Missouri</t>
  </si>
  <si>
    <t>RB</t>
  </si>
  <si>
    <t>Christian Turner</t>
  </si>
  <si>
    <t>Dominic Lovett</t>
  </si>
  <si>
    <t>DL</t>
  </si>
  <si>
    <t>Isiah McGuire</t>
  </si>
  <si>
    <t>Hawaii</t>
  </si>
  <si>
    <t>Middle Tenn State</t>
  </si>
  <si>
    <t>San Diego State</t>
  </si>
  <si>
    <t>Quick Lane</t>
  </si>
  <si>
    <t>New Mexico State</t>
  </si>
  <si>
    <t>Bowling Green</t>
  </si>
  <si>
    <t>P</t>
  </si>
  <si>
    <t>Josh Carlson</t>
  </si>
  <si>
    <t>Camellia</t>
  </si>
  <si>
    <t>Georgia Southern</t>
  </si>
  <si>
    <t>Buffalo</t>
  </si>
  <si>
    <t>First Responder</t>
  </si>
  <si>
    <t>Memphis</t>
  </si>
  <si>
    <t>Utah State</t>
  </si>
  <si>
    <t>Calvin Tyler</t>
  </si>
  <si>
    <t>Birmingham</t>
  </si>
  <si>
    <t>Coastal Carolina</t>
  </si>
  <si>
    <t>East Carolina</t>
  </si>
  <si>
    <t xml:space="preserve">C </t>
  </si>
  <si>
    <t>Avery Jones</t>
  </si>
  <si>
    <t>Ryan Jones</t>
  </si>
  <si>
    <t>Guaranteed Rate</t>
  </si>
  <si>
    <t>Wisconsin</t>
  </si>
  <si>
    <t>B10</t>
  </si>
  <si>
    <t>Oklahoma State</t>
  </si>
  <si>
    <t>Graham Mertz</t>
  </si>
  <si>
    <t>LB</t>
  </si>
  <si>
    <t>Nick Herberg</t>
  </si>
  <si>
    <t>Spencer Sanders</t>
  </si>
  <si>
    <t>Military</t>
  </si>
  <si>
    <t>Central Florida</t>
  </si>
  <si>
    <t>Duke</t>
  </si>
  <si>
    <t>Ryan O'Keefe</t>
  </si>
  <si>
    <t>Jeremiah Jean'Bapitste</t>
  </si>
  <si>
    <t>Kansas</t>
  </si>
  <si>
    <t>Arkansas</t>
  </si>
  <si>
    <t>Drew Sanders</t>
  </si>
  <si>
    <t>Myles Slusher</t>
  </si>
  <si>
    <t>Holiday</t>
  </si>
  <si>
    <t>Fox</t>
  </si>
  <si>
    <t>Oregon</t>
  </si>
  <si>
    <t>North Carolina</t>
  </si>
  <si>
    <t>CB</t>
  </si>
  <si>
    <t>Christian Gonzalez</t>
  </si>
  <si>
    <t>Keeshawn Silver</t>
  </si>
  <si>
    <t>Texas</t>
  </si>
  <si>
    <t>Texas Tech</t>
  </si>
  <si>
    <t>Mississippi</t>
  </si>
  <si>
    <t>Tyree Wilson</t>
  </si>
  <si>
    <t>Pinstripe</t>
  </si>
  <si>
    <t>Syracuse</t>
  </si>
  <si>
    <t>Minnesota</t>
  </si>
  <si>
    <t>Steve Linton</t>
  </si>
  <si>
    <t>Braelen Oliver</t>
  </si>
  <si>
    <t>S</t>
  </si>
  <si>
    <t>Michael Dixon</t>
  </si>
  <si>
    <t>Cheez-It</t>
  </si>
  <si>
    <t>Oklahoma</t>
  </si>
  <si>
    <t>Florida State</t>
  </si>
  <si>
    <t>Wanya Morris</t>
  </si>
  <si>
    <t>Eric Gray</t>
  </si>
  <si>
    <t>OT</t>
  </si>
  <si>
    <t>Anton Harrison</t>
  </si>
  <si>
    <t>Alamo</t>
  </si>
  <si>
    <t>Washington</t>
  </si>
  <si>
    <t>Bijan Robinson</t>
  </si>
  <si>
    <t>Dukes Mayo</t>
  </si>
  <si>
    <t>Maryland</t>
  </si>
  <si>
    <t>North Carolina St</t>
  </si>
  <si>
    <t>Dontay Morris</t>
  </si>
  <si>
    <t>Devin Leary</t>
  </si>
  <si>
    <t>Sun</t>
  </si>
  <si>
    <t>Pitt</t>
  </si>
  <si>
    <t>UCLA</t>
  </si>
  <si>
    <t>Calijah Kancey</t>
  </si>
  <si>
    <t>Kedon Slovis</t>
  </si>
  <si>
    <t>Gator</t>
  </si>
  <si>
    <t>Notre Dame</t>
  </si>
  <si>
    <t>South Carolina</t>
  </si>
  <si>
    <t>Michael Mayer</t>
  </si>
  <si>
    <t>Drew Pyne</t>
  </si>
  <si>
    <t>Orange</t>
  </si>
  <si>
    <t>Tennessee</t>
  </si>
  <si>
    <t>Clemson</t>
  </si>
  <si>
    <t>Hendon Hooker</t>
  </si>
  <si>
    <t>Kobe Pace</t>
  </si>
  <si>
    <t>Arizona</t>
  </si>
  <si>
    <t>Ohio</t>
  </si>
  <si>
    <t>Wyoming</t>
  </si>
  <si>
    <t>Kurtis Rourke</t>
  </si>
  <si>
    <t>Joshua Cobbs</t>
  </si>
  <si>
    <t>Sugar</t>
  </si>
  <si>
    <t>Alabama</t>
  </si>
  <si>
    <t>Kansas State</t>
  </si>
  <si>
    <t>JoJo Earle</t>
  </si>
  <si>
    <t>Music City</t>
  </si>
  <si>
    <t>Iowa</t>
  </si>
  <si>
    <t>Kentucky</t>
  </si>
  <si>
    <t>Will Levis</t>
  </si>
  <si>
    <t>Chris Rodriguez</t>
  </si>
  <si>
    <t>Spencer Petras</t>
  </si>
  <si>
    <t>Fiesta</t>
  </si>
  <si>
    <t>TCU</t>
  </si>
  <si>
    <t>Michigan</t>
  </si>
  <si>
    <t>Blake Corum</t>
  </si>
  <si>
    <t>Peach</t>
  </si>
  <si>
    <t>Ohio State</t>
  </si>
  <si>
    <t>Georgia</t>
  </si>
  <si>
    <t>Jaxon Smith-Njigba</t>
  </si>
  <si>
    <t>ReliaQuest</t>
  </si>
  <si>
    <t>ESPN2</t>
  </si>
  <si>
    <t>Mississippi State</t>
  </si>
  <si>
    <t>Illinois</t>
  </si>
  <si>
    <t>Emmanuel Forbes</t>
  </si>
  <si>
    <t>Rara Thomas</t>
  </si>
  <si>
    <t>Citrus</t>
  </si>
  <si>
    <t>LSU</t>
  </si>
  <si>
    <t>Purdue</t>
  </si>
  <si>
    <t>Jay Ward</t>
  </si>
  <si>
    <t>Spencer Holstege</t>
  </si>
  <si>
    <t>Cotton</t>
  </si>
  <si>
    <t>Tulane</t>
  </si>
  <si>
    <t>USC</t>
  </si>
  <si>
    <t>Rose</t>
  </si>
  <si>
    <t>Penn State</t>
  </si>
  <si>
    <t>Utah</t>
  </si>
  <si>
    <t>Joey Porter</t>
  </si>
  <si>
    <t>Tavion Thomas</t>
  </si>
  <si>
    <t>Dalton Kincaid</t>
  </si>
  <si>
    <t>CFP Championship</t>
  </si>
  <si>
    <t>Score to date</t>
  </si>
  <si>
    <t>Possible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</si>
</sst>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5">
    <xf numFmtId="0" fontId="0" fillId="0" borderId="0" xfId="0"/>
    <xf numFmtId="0" fontId="0" fillId="3" borderId="0" xfId="0" applyFill="1"/>
    <xf numFmtId="1" fontId="3" fillId="0" borderId="1" xfId="3" applyNumberFormat="1" applyFont="1" applyBorder="1" applyAlignment="1">
      <alignment horizontal="left" vertical="center" wrapText="1"/>
    </xf>
    <xf numFmtId="164" fontId="3" fillId="0" borderId="1" xfId="3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41" fontId="3" fillId="0" borderId="1" xfId="3" applyNumberFormat="1" applyFont="1" applyBorder="1" applyAlignment="1">
      <alignment horizontal="center" vertical="center" wrapText="1"/>
    </xf>
    <xf numFmtId="164" fontId="3" fillId="0" borderId="1" xfId="3" applyFont="1" applyBorder="1" applyAlignment="1">
      <alignment horizontal="center" vertical="center" wrapText="1"/>
    </xf>
    <xf numFmtId="164" fontId="4" fillId="0" borderId="1" xfId="3" applyFont="1" applyBorder="1" applyAlignment="1">
      <alignment horizontal="center" vertical="center" wrapText="1"/>
    </xf>
    <xf numFmtId="43" fontId="3" fillId="0" borderId="1" xfId="4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7" fontId="3" fillId="0" borderId="1" xfId="4" applyNumberFormat="1" applyFont="1" applyBorder="1" applyAlignment="1">
      <alignment horizontal="center" vertical="center" wrapText="1"/>
    </xf>
    <xf numFmtId="167" fontId="3" fillId="0" borderId="1" xfId="4" applyNumberFormat="1" applyFont="1" applyBorder="1" applyAlignment="1">
      <alignment horizontal="center" vertical="center" wrapText="1"/>
    </xf>
    <xf numFmtId="164" fontId="4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3" fillId="0" borderId="2" xfId="4" applyNumberFormat="1" applyFont="1" applyFill="1" applyBorder="1" applyAlignment="1">
      <alignment horizontal="center" vertical="center" wrapText="1"/>
    </xf>
    <xf numFmtId="167" fontId="3" fillId="0" borderId="3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167" fontId="6" fillId="2" borderId="1" xfId="4" applyNumberFormat="1" applyFont="1" applyFill="1" applyBorder="1" applyAlignment="1">
      <alignment horizontal="center" vertical="center" wrapText="1"/>
    </xf>
    <xf numFmtId="164" fontId="3" fillId="0" borderId="4" xfId="3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7" fontId="8" fillId="2" borderId="7" xfId="4" applyNumberFormat="1" applyFont="1" applyFill="1" applyBorder="1" applyAlignment="1">
      <alignment horizontal="center" wrapText="1"/>
    </xf>
    <xf numFmtId="167" fontId="7" fillId="0" borderId="1" xfId="4" applyNumberFormat="1" applyFont="1" applyBorder="1" applyAlignment="1">
      <alignment horizontal="center" wrapText="1"/>
    </xf>
    <xf numFmtId="168" fontId="7" fillId="0" borderId="3" xfId="2" applyNumberFormat="1" applyFont="1" applyBorder="1" applyAlignment="1">
      <alignment horizontal="center" wrapText="1"/>
    </xf>
    <xf numFmtId="167" fontId="8" fillId="2" borderId="2" xfId="4" applyNumberFormat="1" applyFont="1" applyFill="1" applyBorder="1" applyAlignment="1">
      <alignment horizontal="center" wrapText="1"/>
    </xf>
    <xf numFmtId="167" fontId="7" fillId="0" borderId="3" xfId="4" applyNumberFormat="1" applyFont="1" applyBorder="1" applyAlignment="1">
      <alignment horizontal="center" wrapText="1"/>
    </xf>
    <xf numFmtId="166" fontId="7" fillId="0" borderId="0" xfId="4" applyNumberFormat="1" applyFont="1" applyBorder="1" applyAlignment="1">
      <alignment horizontal="center" wrapText="1"/>
    </xf>
    <xf numFmtId="167" fontId="7" fillId="0" borderId="0" xfId="4" applyNumberFormat="1" applyFont="1" applyBorder="1" applyAlignment="1">
      <alignment horizontal="center" wrapText="1"/>
    </xf>
    <xf numFmtId="164" fontId="3" fillId="0" borderId="0" xfId="3" applyFont="1" applyAlignment="1">
      <alignment horizontal="center" vertical="center" wrapText="1"/>
    </xf>
    <xf numFmtId="167" fontId="7" fillId="0" borderId="8" xfId="4" applyNumberFormat="1" applyFont="1" applyBorder="1" applyAlignment="1">
      <alignment horizontal="center" vertical="center" wrapText="1"/>
    </xf>
    <xf numFmtId="169" fontId="3" fillId="0" borderId="2" xfId="1" applyNumberFormat="1" applyFont="1" applyBorder="1" applyAlignment="1">
      <alignment horizontal="center" vertical="center" wrapText="1"/>
    </xf>
    <xf numFmtId="169" fontId="7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3" fillId="0" borderId="9" xfId="3" applyNumberFormat="1" applyFont="1" applyBorder="1" applyAlignment="1">
      <alignment horizontal="center" vertical="center"/>
    </xf>
    <xf numFmtId="164" fontId="3" fillId="0" borderId="9" xfId="3" applyFont="1" applyBorder="1" applyAlignment="1">
      <alignment horizontal="center" vertical="center"/>
    </xf>
    <xf numFmtId="164" fontId="3" fillId="0" borderId="10" xfId="3" applyFont="1" applyBorder="1" applyAlignment="1">
      <alignment horizontal="center" vertical="center"/>
    </xf>
    <xf numFmtId="165" fontId="3" fillId="0" borderId="4" xfId="3" applyNumberFormat="1" applyFont="1" applyBorder="1" applyAlignment="1">
      <alignment horizontal="center" vertical="center"/>
    </xf>
    <xf numFmtId="41" fontId="3" fillId="0" borderId="6" xfId="3" applyNumberFormat="1" applyFont="1" applyBorder="1" applyAlignment="1">
      <alignment horizontal="center" vertical="center"/>
    </xf>
    <xf numFmtId="164" fontId="7" fillId="0" borderId="4" xfId="3" applyFont="1" applyBorder="1" applyAlignment="1">
      <alignment horizontal="center" vertical="center"/>
    </xf>
    <xf numFmtId="164" fontId="7" fillId="0" borderId="5" xfId="3" applyFont="1" applyBorder="1" applyAlignment="1">
      <alignment horizontal="center" vertical="center"/>
    </xf>
    <xf numFmtId="164" fontId="3" fillId="0" borderId="6" xfId="3" applyFont="1" applyBorder="1" applyAlignment="1">
      <alignment horizontal="center" vertical="center"/>
    </xf>
    <xf numFmtId="164" fontId="3" fillId="0" borderId="2" xfId="3" applyFont="1" applyBorder="1" applyAlignment="1">
      <alignment horizontal="center" vertical="center"/>
    </xf>
    <xf numFmtId="43" fontId="3" fillId="0" borderId="3" xfId="4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167" fontId="3" fillId="0" borderId="4" xfId="4" applyNumberFormat="1" applyFont="1" applyBorder="1" applyAlignment="1">
      <alignment horizontal="center" vertical="center"/>
    </xf>
    <xf numFmtId="0" fontId="3" fillId="0" borderId="5" xfId="4" applyNumberFormat="1" applyFont="1" applyBorder="1" applyAlignment="1">
      <alignment horizontal="center" vertical="center"/>
    </xf>
    <xf numFmtId="167" fontId="3" fillId="0" borderId="5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167" fontId="3" fillId="0" borderId="6" xfId="4" applyNumberFormat="1" applyFont="1" applyBorder="1" applyAlignment="1">
      <alignment horizontal="center" vertical="center"/>
    </xf>
    <xf numFmtId="166" fontId="3" fillId="0" borderId="4" xfId="4" applyNumberFormat="1" applyFont="1" applyBorder="1" applyAlignment="1">
      <alignment horizontal="center" vertical="center"/>
    </xf>
    <xf numFmtId="166" fontId="3" fillId="0" borderId="6" xfId="4" applyNumberFormat="1" applyFont="1" applyBorder="1" applyAlignment="1">
      <alignment horizontal="center" vertical="center"/>
    </xf>
    <xf numFmtId="167" fontId="3" fillId="0" borderId="9" xfId="4" applyNumberFormat="1" applyFont="1" applyFill="1" applyBorder="1" applyAlignment="1">
      <alignment horizontal="center" vertical="center"/>
    </xf>
    <xf numFmtId="0" fontId="3" fillId="0" borderId="10" xfId="4" applyNumberFormat="1" applyFont="1" applyFill="1" applyBorder="1" applyAlignment="1">
      <alignment horizontal="center" vertical="center"/>
    </xf>
    <xf numFmtId="0" fontId="3" fillId="0" borderId="9" xfId="4" applyNumberFormat="1" applyFont="1" applyFill="1" applyBorder="1" applyAlignment="1">
      <alignment horizontal="center" vertical="center"/>
    </xf>
    <xf numFmtId="0" fontId="3" fillId="0" borderId="11" xfId="4" applyNumberFormat="1" applyFont="1" applyFill="1" applyBorder="1" applyAlignment="1">
      <alignment horizontal="center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8" fillId="0" borderId="5" xfId="3" applyNumberFormat="1" applyFont="1" applyBorder="1" applyAlignment="1">
      <alignment horizontal="center" vertical="center" wrapText="1"/>
    </xf>
    <xf numFmtId="0" fontId="7" fillId="0" borderId="9" xfId="4" applyNumberFormat="1" applyFont="1" applyBorder="1" applyAlignment="1">
      <alignment horizontal="center" vertical="center" wrapText="1"/>
    </xf>
    <xf numFmtId="0" fontId="4" fillId="0" borderId="8" xfId="3" applyNumberFormat="1" applyFont="1" applyBorder="1" applyAlignment="1">
      <alignment horizontal="center" vertical="center" wrapText="1"/>
    </xf>
    <xf numFmtId="0" fontId="7" fillId="0" borderId="8" xfId="4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167" fontId="8" fillId="0" borderId="5" xfId="4" applyNumberFormat="1" applyFont="1" applyBorder="1" applyAlignment="1">
      <alignment horizontal="center" vertical="center" wrapText="1"/>
    </xf>
    <xf numFmtId="167" fontId="8" fillId="0" borderId="13" xfId="4" applyNumberFormat="1" applyFont="1" applyBorder="1" applyAlignment="1">
      <alignment horizontal="center" vertical="center" wrapText="1"/>
    </xf>
    <xf numFmtId="1" fontId="8" fillId="0" borderId="13" xfId="4" applyNumberFormat="1" applyFont="1" applyBorder="1" applyAlignment="1">
      <alignment horizontal="center" vertical="center" wrapText="1"/>
    </xf>
    <xf numFmtId="167" fontId="8" fillId="0" borderId="13" xfId="4" applyNumberFormat="1" applyFont="1" applyBorder="1" applyAlignment="1">
      <alignment horizontal="center" vertical="center" wrapText="1"/>
    </xf>
    <xf numFmtId="167" fontId="8" fillId="0" borderId="4" xfId="4" applyNumberFormat="1" applyFont="1" applyBorder="1" applyAlignment="1">
      <alignment horizontal="center" vertical="center" wrapText="1"/>
    </xf>
    <xf numFmtId="167" fontId="8" fillId="0" borderId="14" xfId="4" applyNumberFormat="1" applyFont="1" applyBorder="1" applyAlignment="1">
      <alignment horizontal="center" wrapText="1"/>
    </xf>
    <xf numFmtId="167" fontId="8" fillId="0" borderId="13" xfId="4" applyNumberFormat="1" applyFont="1" applyBorder="1" applyAlignment="1">
      <alignment horizontal="center" wrapText="1"/>
    </xf>
    <xf numFmtId="167" fontId="3" fillId="0" borderId="6" xfId="4" applyNumberFormat="1" applyFont="1" applyFill="1" applyBorder="1" applyAlignment="1">
      <alignment horizontal="center"/>
    </xf>
    <xf numFmtId="167" fontId="8" fillId="0" borderId="9" xfId="4" applyNumberFormat="1" applyFont="1" applyBorder="1" applyAlignment="1">
      <alignment horizontal="center" wrapText="1"/>
    </xf>
    <xf numFmtId="167" fontId="8" fillId="0" borderId="8" xfId="4" applyNumberFormat="1" applyFont="1" applyBorder="1" applyAlignment="1">
      <alignment horizontal="center" wrapText="1"/>
    </xf>
    <xf numFmtId="167" fontId="3" fillId="0" borderId="10" xfId="4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center"/>
    </xf>
    <xf numFmtId="167" fontId="3" fillId="0" borderId="8" xfId="4" applyNumberFormat="1" applyFont="1" applyFill="1" applyBorder="1" applyAlignment="1">
      <alignment horizontal="center"/>
    </xf>
    <xf numFmtId="168" fontId="7" fillId="0" borderId="4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7" fillId="0" borderId="4" xfId="4" applyNumberFormat="1" applyFont="1" applyBorder="1" applyAlignment="1">
      <alignment horizontal="center" vertical="center" wrapText="1"/>
    </xf>
    <xf numFmtId="169" fontId="3" fillId="0" borderId="4" xfId="1" applyNumberFormat="1" applyFont="1" applyFill="1" applyBorder="1" applyAlignment="1">
      <alignment horizontal="right" vertical="center" wrapText="1"/>
    </xf>
    <xf numFmtId="169" fontId="3" fillId="0" borderId="5" xfId="1" applyNumberFormat="1" applyFont="1" applyFill="1" applyBorder="1" applyAlignment="1">
      <alignment horizontal="right" vertical="center" wrapText="1"/>
    </xf>
    <xf numFmtId="169" fontId="3" fillId="0" borderId="6" xfId="1" applyNumberFormat="1" applyFont="1" applyFill="1" applyBorder="1" applyAlignment="1">
      <alignment horizontal="right" vertical="center" wrapText="1"/>
    </xf>
    <xf numFmtId="1" fontId="3" fillId="0" borderId="3" xfId="1" applyNumberFormat="1" applyFont="1" applyFill="1" applyBorder="1" applyAlignment="1">
      <alignment horizontal="right" vertical="center" wrapText="1"/>
    </xf>
    <xf numFmtId="164" fontId="3" fillId="0" borderId="0" xfId="3" applyFont="1" applyAlignment="1">
      <alignment horizontal="center" vertical="center"/>
    </xf>
    <xf numFmtId="164" fontId="3" fillId="3" borderId="11" xfId="3" applyFont="1" applyFill="1" applyBorder="1" applyAlignment="1">
      <alignment horizontal="left" vertical="center"/>
    </xf>
    <xf numFmtId="164" fontId="4" fillId="3" borderId="11" xfId="3" applyFont="1" applyFill="1" applyBorder="1" applyAlignment="1">
      <alignment horizontal="center" vertical="center"/>
    </xf>
    <xf numFmtId="164" fontId="4" fillId="3" borderId="12" xfId="3" applyFont="1" applyFill="1" applyBorder="1" applyAlignment="1">
      <alignment horizontal="center" vertical="center"/>
    </xf>
    <xf numFmtId="165" fontId="4" fillId="3" borderId="11" xfId="3" applyNumberFormat="1" applyFont="1" applyFill="1" applyBorder="1" applyAlignment="1">
      <alignment horizontal="center" vertical="center"/>
    </xf>
    <xf numFmtId="169" fontId="4" fillId="3" borderId="11" xfId="3" applyNumberFormat="1" applyFont="1" applyFill="1" applyBorder="1" applyAlignment="1">
      <alignment horizontal="center" vertical="center"/>
    </xf>
    <xf numFmtId="169" fontId="4" fillId="3" borderId="12" xfId="3" applyNumberFormat="1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166" fontId="4" fillId="3" borderId="12" xfId="1" applyNumberFormat="1" applyFont="1" applyFill="1" applyBorder="1" applyAlignment="1">
      <alignment horizontal="center" vertical="center"/>
    </xf>
    <xf numFmtId="167" fontId="4" fillId="3" borderId="2" xfId="4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horizontal="center" vertical="center"/>
    </xf>
    <xf numFmtId="167" fontId="4" fillId="3" borderId="1" xfId="4" applyNumberFormat="1" applyFont="1" applyFill="1" applyBorder="1" applyAlignment="1">
      <alignment horizontal="center" vertical="center"/>
    </xf>
    <xf numFmtId="0" fontId="4" fillId="3" borderId="3" xfId="3" applyNumberFormat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167" fontId="4" fillId="3" borderId="11" xfId="4" applyNumberFormat="1" applyFont="1" applyFill="1" applyBorder="1" applyAlignment="1">
      <alignment vertical="center"/>
    </xf>
    <xf numFmtId="167" fontId="4" fillId="3" borderId="12" xfId="4" applyNumberFormat="1" applyFont="1" applyFill="1" applyBorder="1" applyAlignment="1">
      <alignment horizontal="center" vertical="center"/>
    </xf>
    <xf numFmtId="167" fontId="4" fillId="3" borderId="3" xfId="4" applyNumberFormat="1" applyFont="1" applyFill="1" applyBorder="1" applyAlignment="1">
      <alignment horizontal="center" vertical="center"/>
    </xf>
    <xf numFmtId="164" fontId="4" fillId="3" borderId="2" xfId="3" applyFont="1" applyFill="1" applyBorder="1" applyAlignment="1">
      <alignment horizontal="center" vertical="center"/>
    </xf>
    <xf numFmtId="169" fontId="4" fillId="3" borderId="2" xfId="3" applyNumberFormat="1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horizontal="center" vertical="center"/>
    </xf>
    <xf numFmtId="0" fontId="4" fillId="3" borderId="12" xfId="3" applyNumberFormat="1" applyFont="1" applyFill="1" applyBorder="1" applyAlignment="1">
      <alignment horizontal="center" vertical="center"/>
    </xf>
    <xf numFmtId="169" fontId="4" fillId="3" borderId="15" xfId="3" applyNumberFormat="1" applyFont="1" applyFill="1" applyBorder="1" applyAlignment="1">
      <alignment horizontal="center" vertical="center"/>
    </xf>
    <xf numFmtId="169" fontId="4" fillId="3" borderId="7" xfId="3" applyNumberFormat="1" applyFont="1" applyFill="1" applyBorder="1" applyAlignment="1">
      <alignment horizontal="center" vertical="center"/>
    </xf>
    <xf numFmtId="9" fontId="4" fillId="3" borderId="7" xfId="2" applyFont="1" applyFill="1" applyBorder="1" applyAlignment="1">
      <alignment horizontal="center" vertical="center"/>
    </xf>
    <xf numFmtId="1" fontId="4" fillId="3" borderId="2" xfId="3" applyNumberFormat="1" applyFont="1" applyFill="1" applyBorder="1" applyAlignment="1">
      <alignment horizontal="center" vertical="center"/>
    </xf>
    <xf numFmtId="1" fontId="4" fillId="3" borderId="7" xfId="3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vertical="center"/>
    </xf>
    <xf numFmtId="1" fontId="4" fillId="3" borderId="3" xfId="3" applyNumberFormat="1" applyFont="1" applyFill="1" applyBorder="1" applyAlignment="1">
      <alignment horizontal="center" vertical="center"/>
    </xf>
    <xf numFmtId="166" fontId="4" fillId="3" borderId="11" xfId="4" applyNumberFormat="1" applyFont="1" applyFill="1" applyBorder="1" applyAlignment="1">
      <alignment horizontal="center" vertical="center"/>
    </xf>
    <xf numFmtId="166" fontId="4" fillId="3" borderId="0" xfId="4" applyNumberFormat="1" applyFont="1" applyFill="1" applyBorder="1" applyAlignment="1">
      <alignment horizontal="center" vertical="center"/>
    </xf>
    <xf numFmtId="167" fontId="4" fillId="3" borderId="15" xfId="4" applyNumberFormat="1" applyFont="1" applyFill="1" applyBorder="1" applyAlignment="1">
      <alignment horizontal="center" vertical="center"/>
    </xf>
    <xf numFmtId="169" fontId="4" fillId="3" borderId="11" xfId="3" applyNumberFormat="1" applyFont="1" applyFill="1" applyBorder="1" applyAlignment="1">
      <alignment horizontal="right" vertical="center" wrapText="1"/>
    </xf>
    <xf numFmtId="169" fontId="4" fillId="3" borderId="0" xfId="3" applyNumberFormat="1" applyFont="1" applyFill="1" applyAlignment="1">
      <alignment horizontal="right" vertical="center" wrapText="1"/>
    </xf>
    <xf numFmtId="169" fontId="4" fillId="3" borderId="7" xfId="3" applyNumberFormat="1" applyFont="1" applyFill="1" applyBorder="1" applyAlignment="1">
      <alignment horizontal="right" vertical="center" wrapText="1"/>
    </xf>
    <xf numFmtId="1" fontId="4" fillId="3" borderId="7" xfId="3" applyNumberFormat="1" applyFont="1" applyFill="1" applyBorder="1" applyAlignment="1">
      <alignment horizontal="right" vertical="center" wrapText="1"/>
    </xf>
    <xf numFmtId="0" fontId="4" fillId="3" borderId="0" xfId="3" applyNumberFormat="1" applyFont="1" applyFill="1" applyAlignment="1">
      <alignment vertical="center"/>
    </xf>
    <xf numFmtId="167" fontId="4" fillId="3" borderId="11" xfId="4" applyNumberFormat="1" applyFont="1" applyFill="1" applyBorder="1" applyAlignment="1">
      <alignment horizontal="center" vertical="center"/>
    </xf>
    <xf numFmtId="0" fontId="4" fillId="3" borderId="0" xfId="3" applyNumberFormat="1" applyFont="1" applyFill="1" applyAlignment="1">
      <alignment horizontal="center" vertical="center"/>
    </xf>
    <xf numFmtId="167" fontId="4" fillId="3" borderId="0" xfId="4" applyNumberFormat="1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9" fontId="4" fillId="3" borderId="15" xfId="2" applyFont="1" applyFill="1" applyBorder="1" applyAlignment="1">
      <alignment horizontal="center" vertical="center"/>
    </xf>
    <xf numFmtId="1" fontId="4" fillId="3" borderId="11" xfId="3" applyNumberFormat="1" applyFont="1" applyFill="1" applyBorder="1" applyAlignment="1">
      <alignment horizontal="center" vertical="center"/>
    </xf>
    <xf numFmtId="1" fontId="4" fillId="3" borderId="15" xfId="3" applyNumberFormat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>
      <alignment vertical="center"/>
    </xf>
    <xf numFmtId="1" fontId="4" fillId="3" borderId="12" xfId="3" applyNumberFormat="1" applyFont="1" applyFill="1" applyBorder="1" applyAlignment="1">
      <alignment horizontal="center" vertical="center"/>
    </xf>
    <xf numFmtId="169" fontId="4" fillId="3" borderId="15" xfId="3" applyNumberFormat="1" applyFont="1" applyFill="1" applyBorder="1" applyAlignment="1">
      <alignment horizontal="right" vertical="center" wrapText="1"/>
    </xf>
    <xf numFmtId="1" fontId="4" fillId="3" borderId="15" xfId="3" applyNumberFormat="1" applyFont="1" applyFill="1" applyBorder="1" applyAlignment="1">
      <alignment horizontal="right" vertical="center" wrapText="1"/>
    </xf>
    <xf numFmtId="169" fontId="4" fillId="3" borderId="11" xfId="1" applyNumberFormat="1" applyFont="1" applyFill="1" applyBorder="1" applyAlignment="1">
      <alignment horizontal="right" vertical="center" wrapText="1"/>
    </xf>
    <xf numFmtId="169" fontId="4" fillId="3" borderId="0" xfId="1" applyNumberFormat="1" applyFont="1" applyFill="1" applyBorder="1" applyAlignment="1">
      <alignment horizontal="right" vertical="center" wrapText="1"/>
    </xf>
    <xf numFmtId="169" fontId="4" fillId="3" borderId="15" xfId="1" applyNumberFormat="1" applyFont="1" applyFill="1" applyBorder="1" applyAlignment="1">
      <alignment horizontal="right" vertical="center" wrapText="1"/>
    </xf>
    <xf numFmtId="1" fontId="4" fillId="3" borderId="15" xfId="1" applyNumberFormat="1" applyFont="1" applyFill="1" applyBorder="1" applyAlignment="1">
      <alignment horizontal="right" vertical="center" wrapText="1"/>
    </xf>
    <xf numFmtId="164" fontId="3" fillId="0" borderId="11" xfId="3" applyFont="1" applyBorder="1" applyAlignment="1">
      <alignment horizontal="left" vertical="center"/>
    </xf>
    <xf numFmtId="164" fontId="4" fillId="0" borderId="11" xfId="3" applyFont="1" applyBorder="1" applyAlignment="1">
      <alignment horizontal="center" vertical="center"/>
    </xf>
    <xf numFmtId="164" fontId="4" fillId="0" borderId="12" xfId="3" applyFont="1" applyBorder="1" applyAlignment="1">
      <alignment horizontal="center" vertical="center"/>
    </xf>
    <xf numFmtId="165" fontId="4" fillId="0" borderId="11" xfId="3" applyNumberFormat="1" applyFont="1" applyBorder="1" applyAlignment="1">
      <alignment horizontal="center" vertical="center"/>
    </xf>
    <xf numFmtId="169" fontId="4" fillId="0" borderId="11" xfId="3" applyNumberFormat="1" applyFont="1" applyBorder="1" applyAlignment="1">
      <alignment horizontal="center" vertical="center"/>
    </xf>
    <xf numFmtId="169" fontId="4" fillId="0" borderId="12" xfId="3" applyNumberFormat="1" applyFont="1" applyBorder="1" applyAlignment="1">
      <alignment horizontal="center" vertical="center"/>
    </xf>
    <xf numFmtId="166" fontId="4" fillId="0" borderId="11" xfId="1" applyNumberFormat="1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center" vertical="center"/>
    </xf>
    <xf numFmtId="167" fontId="4" fillId="0" borderId="11" xfId="4" applyNumberFormat="1" applyFont="1" applyFill="1" applyBorder="1" applyAlignment="1">
      <alignment horizontal="center" vertical="center"/>
    </xf>
    <xf numFmtId="0" fontId="4" fillId="0" borderId="0" xfId="3" applyNumberFormat="1" applyFont="1" applyAlignment="1">
      <alignment horizontal="center" vertical="center"/>
    </xf>
    <xf numFmtId="167" fontId="4" fillId="0" borderId="0" xfId="4" applyNumberFormat="1" applyFont="1" applyFill="1" applyBorder="1" applyAlignment="1">
      <alignment horizontal="center" vertical="center"/>
    </xf>
    <xf numFmtId="0" fontId="4" fillId="0" borderId="12" xfId="3" applyNumberFormat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167" fontId="4" fillId="0" borderId="12" xfId="4" applyNumberFormat="1" applyFont="1" applyFill="1" applyBorder="1" applyAlignment="1">
      <alignment horizontal="center" vertical="center"/>
    </xf>
    <xf numFmtId="169" fontId="4" fillId="0" borderId="15" xfId="3" applyNumberFormat="1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/>
    </xf>
    <xf numFmtId="9" fontId="4" fillId="0" borderId="15" xfId="2" applyFont="1" applyFill="1" applyBorder="1" applyAlignment="1">
      <alignment horizontal="center" vertical="center"/>
    </xf>
    <xf numFmtId="1" fontId="4" fillId="0" borderId="11" xfId="3" applyNumberFormat="1" applyFont="1" applyBorder="1" applyAlignment="1">
      <alignment horizontal="center" vertical="center"/>
    </xf>
    <xf numFmtId="1" fontId="4" fillId="0" borderId="15" xfId="3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" fontId="4" fillId="0" borderId="12" xfId="3" applyNumberFormat="1" applyFont="1" applyBorder="1" applyAlignment="1">
      <alignment horizontal="center" vertical="center"/>
    </xf>
    <xf numFmtId="167" fontId="4" fillId="0" borderId="15" xfId="4" applyNumberFormat="1" applyFont="1" applyFill="1" applyBorder="1" applyAlignment="1">
      <alignment horizontal="center" vertical="center"/>
    </xf>
    <xf numFmtId="169" fontId="4" fillId="0" borderId="11" xfId="3" applyNumberFormat="1" applyFont="1" applyBorder="1" applyAlignment="1">
      <alignment horizontal="right" vertical="center" wrapText="1"/>
    </xf>
    <xf numFmtId="169" fontId="4" fillId="0" borderId="0" xfId="3" applyNumberFormat="1" applyFont="1" applyAlignment="1">
      <alignment horizontal="right" vertical="center" wrapText="1"/>
    </xf>
    <xf numFmtId="169" fontId="4" fillId="0" borderId="15" xfId="3" applyNumberFormat="1" applyFont="1" applyBorder="1" applyAlignment="1">
      <alignment horizontal="right" vertical="center" wrapText="1"/>
    </xf>
    <xf numFmtId="1" fontId="4" fillId="0" borderId="15" xfId="3" applyNumberFormat="1" applyFont="1" applyBorder="1" applyAlignment="1">
      <alignment horizontal="right" vertical="center" wrapText="1"/>
    </xf>
    <xf numFmtId="0" fontId="4" fillId="0" borderId="0" xfId="3" applyNumberFormat="1" applyFont="1" applyAlignment="1">
      <alignment vertical="center"/>
    </xf>
    <xf numFmtId="167" fontId="4" fillId="0" borderId="11" xfId="4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7" fontId="4" fillId="3" borderId="11" xfId="5" applyNumberFormat="1" applyFont="1" applyFill="1" applyBorder="1" applyAlignment="1">
      <alignment horizontal="center" vertical="center"/>
    </xf>
    <xf numFmtId="167" fontId="4" fillId="3" borderId="0" xfId="5" applyNumberFormat="1" applyFont="1" applyFill="1" applyBorder="1" applyAlignment="1">
      <alignment horizontal="center" vertical="center"/>
    </xf>
    <xf numFmtId="167" fontId="4" fillId="0" borderId="11" xfId="5" applyNumberFormat="1" applyFont="1" applyFill="1" applyBorder="1" applyAlignment="1">
      <alignment horizontal="center" vertical="center"/>
    </xf>
    <xf numFmtId="167" fontId="4" fillId="0" borderId="0" xfId="5" applyNumberFormat="1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Fill="1" applyBorder="1" applyAlignment="1">
      <alignment horizontal="right" vertical="center" wrapText="1"/>
    </xf>
    <xf numFmtId="169" fontId="4" fillId="0" borderId="15" xfId="1" applyNumberFormat="1" applyFont="1" applyFill="1" applyBorder="1" applyAlignment="1">
      <alignment horizontal="right" vertical="center" wrapText="1"/>
    </xf>
    <xf numFmtId="1" fontId="4" fillId="0" borderId="15" xfId="1" applyNumberFormat="1" applyFont="1" applyFill="1" applyBorder="1" applyAlignment="1">
      <alignment horizontal="right" vertical="center" wrapText="1"/>
    </xf>
    <xf numFmtId="164" fontId="3" fillId="0" borderId="9" xfId="3" applyFont="1" applyBorder="1" applyAlignment="1">
      <alignment horizontal="left" vertical="center" wrapText="1"/>
    </xf>
    <xf numFmtId="164" fontId="4" fillId="0" borderId="9" xfId="3" applyFont="1" applyBorder="1" applyAlignment="1">
      <alignment horizontal="center" vertical="center"/>
    </xf>
    <xf numFmtId="164" fontId="4" fillId="0" borderId="10" xfId="3" applyFont="1" applyBorder="1" applyAlignment="1">
      <alignment horizontal="center" vertical="center"/>
    </xf>
    <xf numFmtId="165" fontId="4" fillId="0" borderId="9" xfId="3" applyNumberFormat="1" applyFont="1" applyBorder="1" applyAlignment="1">
      <alignment horizontal="center" vertical="center"/>
    </xf>
    <xf numFmtId="169" fontId="4" fillId="0" borderId="9" xfId="3" applyNumberFormat="1" applyFont="1" applyBorder="1" applyAlignment="1">
      <alignment horizontal="center" vertical="center"/>
    </xf>
    <xf numFmtId="169" fontId="4" fillId="0" borderId="10" xfId="3" applyNumberFormat="1" applyFont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7" fontId="4" fillId="0" borderId="9" xfId="5" applyNumberFormat="1" applyFont="1" applyFill="1" applyBorder="1" applyAlignment="1">
      <alignment horizontal="center" vertical="center"/>
    </xf>
    <xf numFmtId="0" fontId="4" fillId="0" borderId="8" xfId="3" applyNumberFormat="1" applyFont="1" applyBorder="1" applyAlignment="1">
      <alignment horizontal="center" vertical="center"/>
    </xf>
    <xf numFmtId="167" fontId="4" fillId="0" borderId="8" xfId="5" applyNumberFormat="1" applyFont="1" applyFill="1" applyBorder="1" applyAlignment="1">
      <alignment horizontal="center" vertical="center"/>
    </xf>
    <xf numFmtId="0" fontId="4" fillId="0" borderId="10" xfId="3" applyNumberFormat="1" applyFont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167" fontId="4" fillId="0" borderId="9" xfId="4" applyNumberFormat="1" applyFont="1" applyFill="1" applyBorder="1" applyAlignment="1">
      <alignment vertical="center"/>
    </xf>
    <xf numFmtId="167" fontId="4" fillId="0" borderId="10" xfId="4" applyNumberFormat="1" applyFont="1" applyFill="1" applyBorder="1" applyAlignment="1">
      <alignment horizontal="center" vertical="center"/>
    </xf>
    <xf numFmtId="167" fontId="4" fillId="0" borderId="9" xfId="4" applyNumberFormat="1" applyFont="1" applyFill="1" applyBorder="1" applyAlignment="1">
      <alignment horizontal="center" vertical="center"/>
    </xf>
    <xf numFmtId="169" fontId="4" fillId="0" borderId="14" xfId="3" applyNumberFormat="1" applyFont="1" applyBorder="1" applyAlignment="1">
      <alignment horizontal="center" vertical="center"/>
    </xf>
    <xf numFmtId="0" fontId="4" fillId="0" borderId="9" xfId="3" applyNumberFormat="1" applyFont="1" applyBorder="1" applyAlignment="1">
      <alignment horizontal="center" vertical="center"/>
    </xf>
    <xf numFmtId="9" fontId="4" fillId="0" borderId="14" xfId="2" applyFont="1" applyFill="1" applyBorder="1" applyAlignment="1">
      <alignment horizontal="center" vertical="center"/>
    </xf>
    <xf numFmtId="1" fontId="4" fillId="0" borderId="9" xfId="3" applyNumberFormat="1" applyFont="1" applyBorder="1" applyAlignment="1">
      <alignment horizontal="center" vertical="center"/>
    </xf>
    <xf numFmtId="1" fontId="4" fillId="0" borderId="14" xfId="3" applyNumberFormat="1" applyFont="1" applyBorder="1" applyAlignment="1">
      <alignment horizontal="center" vertical="center"/>
    </xf>
    <xf numFmtId="166" fontId="4" fillId="0" borderId="8" xfId="1" applyNumberFormat="1" applyFont="1" applyFill="1" applyBorder="1" applyAlignment="1">
      <alignment vertical="center"/>
    </xf>
    <xf numFmtId="1" fontId="4" fillId="0" borderId="10" xfId="3" applyNumberFormat="1" applyFont="1" applyBorder="1" applyAlignment="1">
      <alignment horizontal="center" vertical="center"/>
    </xf>
    <xf numFmtId="167" fontId="4" fillId="0" borderId="8" xfId="4" applyNumberFormat="1" applyFont="1" applyFill="1" applyBorder="1" applyAlignment="1">
      <alignment horizontal="center" vertical="center"/>
    </xf>
    <xf numFmtId="167" fontId="4" fillId="0" borderId="14" xfId="4" applyNumberFormat="1" applyFont="1" applyFill="1" applyBorder="1" applyAlignment="1">
      <alignment horizontal="center" vertical="center"/>
    </xf>
    <xf numFmtId="169" fontId="4" fillId="0" borderId="9" xfId="3" applyNumberFormat="1" applyFont="1" applyBorder="1" applyAlignment="1">
      <alignment horizontal="right" vertical="center" wrapText="1"/>
    </xf>
    <xf numFmtId="169" fontId="4" fillId="0" borderId="8" xfId="3" applyNumberFormat="1" applyFont="1" applyBorder="1" applyAlignment="1">
      <alignment horizontal="right" vertical="center" wrapText="1"/>
    </xf>
    <xf numFmtId="169" fontId="4" fillId="0" borderId="14" xfId="3" applyNumberFormat="1" applyFont="1" applyBorder="1" applyAlignment="1">
      <alignment horizontal="right" vertical="center" wrapText="1"/>
    </xf>
    <xf numFmtId="1" fontId="4" fillId="0" borderId="14" xfId="3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" fillId="0" borderId="0" xfId="0" applyFont="1"/>
    <xf numFmtId="166" fontId="5" fillId="0" borderId="0" xfId="1" applyNumberFormat="1" applyFont="1" applyBorder="1"/>
    <xf numFmtId="167" fontId="5" fillId="0" borderId="0" xfId="0" applyNumberFormat="1" applyFont="1"/>
    <xf numFmtId="9" fontId="5" fillId="0" borderId="0" xfId="2" applyFont="1" applyBorder="1"/>
    <xf numFmtId="0" fontId="5" fillId="0" borderId="0" xfId="1" applyNumberFormat="1" applyFont="1" applyBorder="1"/>
    <xf numFmtId="166" fontId="5" fillId="0" borderId="0" xfId="0" applyNumberFormat="1" applyFont="1"/>
    <xf numFmtId="16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2" applyNumberFormat="1" applyFont="1" applyBorder="1"/>
    <xf numFmtId="169" fontId="5" fillId="0" borderId="0" xfId="1" applyNumberFormat="1" applyFont="1" applyBorder="1" applyAlignment="1">
      <alignment horizontal="right"/>
    </xf>
    <xf numFmtId="169" fontId="5" fillId="0" borderId="0" xfId="1" applyNumberFormat="1" applyFont="1" applyAlignment="1">
      <alignment horizontal="right" vertical="center"/>
    </xf>
    <xf numFmtId="169" fontId="5" fillId="0" borderId="0" xfId="1" applyNumberFormat="1" applyFont="1" applyBorder="1" applyAlignment="1">
      <alignment horizontal="right" vertical="center"/>
    </xf>
    <xf numFmtId="1" fontId="5" fillId="0" borderId="0" xfId="1" applyNumberFormat="1" applyFont="1" applyBorder="1" applyAlignment="1">
      <alignment horizontal="right" vertical="center"/>
    </xf>
    <xf numFmtId="167" fontId="5" fillId="0" borderId="0" xfId="1" applyNumberFormat="1" applyFont="1" applyBorder="1"/>
    <xf numFmtId="166" fontId="5" fillId="0" borderId="0" xfId="1" applyNumberFormat="1" applyFont="1"/>
    <xf numFmtId="9" fontId="5" fillId="0" borderId="0" xfId="2" applyFont="1"/>
    <xf numFmtId="1" fontId="5" fillId="0" borderId="0" xfId="2" applyNumberFormat="1" applyFont="1"/>
    <xf numFmtId="0" fontId="5" fillId="0" borderId="0" xfId="1" applyNumberFormat="1" applyFont="1"/>
    <xf numFmtId="169" fontId="5" fillId="0" borderId="0" xfId="1" applyNumberFormat="1" applyFont="1" applyAlignment="1">
      <alignment horizontal="right"/>
    </xf>
    <xf numFmtId="1" fontId="5" fillId="0" borderId="0" xfId="1" applyNumberFormat="1" applyFont="1" applyAlignment="1">
      <alignment horizontal="right" vertical="center"/>
    </xf>
    <xf numFmtId="0" fontId="5" fillId="0" borderId="0" xfId="0" quotePrefix="1" applyFont="1" applyAlignment="1">
      <alignment horizontal="left"/>
    </xf>
    <xf numFmtId="164" fontId="3" fillId="0" borderId="0" xfId="3" applyFont="1" applyAlignment="1">
      <alignment horizontal="left"/>
    </xf>
    <xf numFmtId="164" fontId="3" fillId="0" borderId="11" xfId="3" applyFont="1" applyBorder="1" applyAlignment="1">
      <alignment horizontal="center"/>
    </xf>
    <xf numFmtId="164" fontId="3" fillId="0" borderId="12" xfId="3" applyFont="1" applyBorder="1" applyAlignment="1">
      <alignment horizontal="center"/>
    </xf>
    <xf numFmtId="165" fontId="4" fillId="0" borderId="0" xfId="3" applyNumberFormat="1" applyFont="1" applyAlignment="1">
      <alignment horizontal="center"/>
    </xf>
    <xf numFmtId="164" fontId="4" fillId="0" borderId="0" xfId="3" applyFont="1" applyAlignment="1">
      <alignment horizontal="center"/>
    </xf>
    <xf numFmtId="164" fontId="5" fillId="0" borderId="11" xfId="3" applyFont="1" applyBorder="1" applyAlignment="1">
      <alignment horizontal="center"/>
    </xf>
    <xf numFmtId="164" fontId="5" fillId="0" borderId="0" xfId="3" applyFont="1" applyAlignment="1">
      <alignment horizontal="center"/>
    </xf>
    <xf numFmtId="164" fontId="4" fillId="0" borderId="12" xfId="3" applyFont="1" applyBorder="1" applyAlignment="1">
      <alignment horizontal="center"/>
    </xf>
    <xf numFmtId="43" fontId="5" fillId="0" borderId="0" xfId="4" applyFont="1" applyAlignment="1">
      <alignment horizontal="center"/>
    </xf>
    <xf numFmtId="166" fontId="5" fillId="0" borderId="11" xfId="1" applyNumberFormat="1" applyFont="1" applyBorder="1"/>
    <xf numFmtId="166" fontId="5" fillId="0" borderId="15" xfId="1" applyNumberFormat="1" applyFont="1" applyBorder="1"/>
    <xf numFmtId="167" fontId="5" fillId="0" borderId="0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center"/>
    </xf>
    <xf numFmtId="167" fontId="5" fillId="0" borderId="11" xfId="4" applyNumberFormat="1" applyFont="1" applyBorder="1" applyAlignment="1">
      <alignment horizontal="center"/>
    </xf>
    <xf numFmtId="167" fontId="5" fillId="0" borderId="12" xfId="4" applyNumberFormat="1" applyFont="1" applyBorder="1" applyAlignment="1">
      <alignment horizontal="center"/>
    </xf>
    <xf numFmtId="166" fontId="5" fillId="0" borderId="11" xfId="4" applyNumberFormat="1" applyFont="1" applyBorder="1"/>
    <xf numFmtId="166" fontId="5" fillId="0" borderId="12" xfId="4" applyNumberFormat="1" applyFont="1" applyBorder="1"/>
    <xf numFmtId="167" fontId="5" fillId="0" borderId="0" xfId="4" applyNumberFormat="1" applyFont="1"/>
    <xf numFmtId="167" fontId="5" fillId="0" borderId="0" xfId="4" applyNumberFormat="1" applyFont="1" applyAlignment="1">
      <alignment horizontal="center"/>
    </xf>
    <xf numFmtId="43" fontId="5" fillId="0" borderId="0" xfId="4" applyFont="1" applyBorder="1" applyAlignment="1">
      <alignment horizontal="center"/>
    </xf>
    <xf numFmtId="167" fontId="5" fillId="0" borderId="0" xfId="4" applyNumberFormat="1" applyFont="1" applyFill="1" applyBorder="1" applyAlignment="1">
      <alignment horizontal="center"/>
    </xf>
    <xf numFmtId="0" fontId="5" fillId="0" borderId="12" xfId="4" applyNumberFormat="1" applyFont="1" applyFill="1" applyBorder="1"/>
    <xf numFmtId="0" fontId="5" fillId="0" borderId="0" xfId="4" applyNumberFormat="1" applyFont="1" applyFill="1" applyBorder="1" applyAlignment="1">
      <alignment horizontal="center"/>
    </xf>
    <xf numFmtId="164" fontId="4" fillId="0" borderId="0" xfId="3" applyFont="1"/>
    <xf numFmtId="0" fontId="5" fillId="0" borderId="11" xfId="4" applyNumberFormat="1" applyFont="1" applyBorder="1" applyAlignment="1">
      <alignment horizontal="center"/>
    </xf>
    <xf numFmtId="0" fontId="5" fillId="0" borderId="12" xfId="4" applyNumberFormat="1" applyFont="1" applyBorder="1" applyAlignment="1">
      <alignment horizontal="center"/>
    </xf>
    <xf numFmtId="0" fontId="5" fillId="0" borderId="0" xfId="4" applyNumberFormat="1" applyFont="1"/>
    <xf numFmtId="9" fontId="5" fillId="0" borderId="11" xfId="2" applyFont="1" applyBorder="1"/>
    <xf numFmtId="0" fontId="5" fillId="0" borderId="11" xfId="1" applyNumberFormat="1" applyFont="1" applyBorder="1"/>
    <xf numFmtId="167" fontId="5" fillId="0" borderId="12" xfId="4" applyNumberFormat="1" applyFont="1" applyBorder="1"/>
    <xf numFmtId="167" fontId="5" fillId="0" borderId="15" xfId="4" applyNumberFormat="1" applyFont="1" applyBorder="1"/>
    <xf numFmtId="167" fontId="5" fillId="0" borderId="0" xfId="4" applyNumberFormat="1" applyFont="1" applyBorder="1"/>
    <xf numFmtId="166" fontId="5" fillId="0" borderId="0" xfId="4" applyNumberFormat="1" applyFont="1" applyBorder="1"/>
    <xf numFmtId="164" fontId="5" fillId="0" borderId="15" xfId="3" applyFont="1" applyBorder="1" applyAlignment="1">
      <alignment horizontal="center"/>
    </xf>
    <xf numFmtId="169" fontId="4" fillId="0" borderId="0" xfId="1" applyNumberFormat="1" applyFont="1" applyAlignment="1">
      <alignment horizontal="right" wrapText="1"/>
    </xf>
    <xf numFmtId="169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horizontal="right" vertical="center" wrapText="1"/>
    </xf>
  </cellXfs>
  <cellStyles count="6">
    <cellStyle name="Comma" xfId="1" builtinId="3"/>
    <cellStyle name="Comma 2" xfId="4" xr:uid="{AAFAC7B0-E0DC-45A3-94E1-F1F9C13338D3}"/>
    <cellStyle name="Comma 2 2" xfId="5" xr:uid="{CF968940-1149-454B-BE20-63755BF8AD13}"/>
    <cellStyle name="Normal" xfId="0" builtinId="0"/>
    <cellStyle name="Normal 2" xfId="3" xr:uid="{97A456C5-F178-4280-B6EB-EBCC305B17A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DFB1-48DB-4D9A-8CC0-522A4930F755}">
  <dimension ref="A1:DG280"/>
  <sheetViews>
    <sheetView tabSelected="1" workbookViewId="0">
      <selection sqref="A1:XFD2"/>
    </sheetView>
  </sheetViews>
  <sheetFormatPr defaultRowHeight="16" x14ac:dyDescent="0.8"/>
  <cols>
    <col min="1" max="1" width="20.6328125" style="228" customWidth="1"/>
    <col min="2" max="2" width="8.40625" style="229" customWidth="1"/>
    <col min="3" max="3" width="8.40625" style="230" customWidth="1"/>
    <col min="4" max="4" width="11.1796875" style="231" customWidth="1"/>
    <col min="5" max="5" width="9.2265625" style="232" customWidth="1"/>
    <col min="6" max="6" width="20.6796875" style="233" customWidth="1"/>
    <col min="7" max="7" width="8.6796875" style="234" customWidth="1"/>
    <col min="8" max="8" width="20.6796875" style="234" customWidth="1"/>
    <col min="9" max="9" width="8.6796875" style="235" customWidth="1"/>
    <col min="10" max="10" width="20.6796875" style="232" customWidth="1"/>
    <col min="11" max="11" width="20.6796875" style="236" customWidth="1"/>
    <col min="12" max="12" width="7.31640625" style="237" customWidth="1"/>
    <col min="13" max="13" width="7.31640625" style="238" customWidth="1"/>
    <col min="14" max="14" width="20.6796875" style="239" customWidth="1"/>
    <col min="15" max="15" width="5.31640625" style="240" customWidth="1"/>
    <col min="16" max="16" width="20.6796875" style="239" customWidth="1"/>
    <col min="17" max="17" width="5.31640625" style="240" customWidth="1"/>
    <col min="18" max="18" width="20.6796875" style="241" customWidth="1"/>
    <col min="19" max="19" width="20.6796875" style="242" customWidth="1"/>
    <col min="20" max="20" width="20.6796875" style="243" customWidth="1"/>
    <col min="21" max="21" width="6.6796875" style="244" customWidth="1"/>
    <col min="22" max="22" width="22.76953125" style="241" customWidth="1"/>
    <col min="23" max="23" width="6.6796875" style="242" customWidth="1"/>
    <col min="24" max="24" width="8.1796875" style="245" customWidth="1"/>
    <col min="25" max="25" width="8.1796875" style="246" customWidth="1"/>
    <col min="26" max="26" width="8.1796875" style="241" customWidth="1"/>
    <col min="27" max="27" width="8.1796875" style="242" customWidth="1"/>
    <col min="28" max="29" width="8.1796875" style="247" customWidth="1"/>
    <col min="30" max="30" width="20.6796875" style="248" customWidth="1"/>
    <col min="31" max="31" width="7.31640625" style="249" customWidth="1"/>
    <col min="32" max="32" width="20.6796875" style="250" customWidth="1"/>
    <col min="33" max="33" width="7.31640625" style="249" customWidth="1"/>
    <col min="34" max="34" width="20.6796875" style="250" customWidth="1"/>
    <col min="35" max="35" width="7.31640625" style="249" customWidth="1"/>
    <col min="36" max="36" width="20.6796875" style="250" customWidth="1"/>
    <col min="37" max="37" width="7.31640625" style="249" customWidth="1"/>
    <col min="38" max="38" width="20.6796875" style="251" customWidth="1"/>
    <col min="39" max="39" width="3.6796875" style="252" customWidth="1"/>
    <col min="40" max="40" width="3.6796875" style="240" customWidth="1"/>
    <col min="41" max="41" width="3.6796875" style="253" customWidth="1"/>
    <col min="42" max="44" width="3.6796875" style="254" customWidth="1"/>
    <col min="45" max="45" width="20.6796875" style="245" customWidth="1"/>
    <col min="46" max="46" width="3.6796875" style="252" customWidth="1"/>
    <col min="47" max="47" width="3.6796875" style="240" customWidth="1"/>
    <col min="48" max="48" width="3.6796875" style="253" customWidth="1"/>
    <col min="49" max="51" width="3.6796875" style="254" customWidth="1"/>
    <col min="52" max="52" width="20.6796875" style="233" customWidth="1"/>
    <col min="53" max="53" width="7.31640625" style="255" customWidth="1"/>
    <col min="54" max="54" width="7.31640625" style="215" customWidth="1"/>
    <col min="55" max="55" width="20.6796875" style="233" customWidth="1"/>
    <col min="56" max="56" width="7.31640625" style="256" customWidth="1"/>
    <col min="57" max="57" width="20.6796875" style="234" customWidth="1"/>
    <col min="58" max="58" width="7.31640625" style="257" customWidth="1"/>
    <col min="59" max="59" width="20.58984375" style="258" customWidth="1"/>
    <col min="60" max="61" width="7.31640625" style="259" customWidth="1"/>
    <col min="62" max="62" width="20.58984375" style="258" customWidth="1"/>
    <col min="63" max="64" width="7.31640625" style="259" customWidth="1"/>
    <col min="65" max="65" width="7.31640625" style="260" customWidth="1"/>
    <col min="66" max="66" width="7.31640625" style="259" customWidth="1"/>
    <col min="67" max="67" width="18.58984375" style="239" customWidth="1"/>
    <col min="68" max="68" width="4.58984375" style="239" customWidth="1"/>
    <col min="69" max="69" width="23.26953125" style="242" customWidth="1"/>
    <col min="70" max="70" width="18.58984375" style="239" customWidth="1"/>
    <col min="71" max="71" width="4.58984375" style="239" customWidth="1"/>
    <col min="72" max="72" width="18.58984375" style="242" customWidth="1"/>
    <col min="73" max="73" width="18.58984375" style="239" customWidth="1"/>
    <col min="74" max="74" width="4.58984375" style="239" customWidth="1"/>
    <col min="75" max="75" width="18.58984375" style="242" customWidth="1"/>
    <col min="76" max="76" width="20.6796875" style="261" customWidth="1"/>
    <col min="77" max="77" width="27.6796875" style="261" customWidth="1"/>
    <col min="78" max="78" width="12.86328125" style="262" customWidth="1"/>
    <col min="79" max="80" width="12.86328125" style="263" customWidth="1"/>
    <col min="81" max="81" width="12.86328125" style="264" customWidth="1"/>
    <col min="82" max="82" width="5.6796875" style="251" customWidth="1"/>
  </cols>
  <sheetData>
    <row r="1" spans="1:82" ht="22" customHeight="1" x14ac:dyDescent="0.8">
      <c r="A1" s="2"/>
      <c r="B1" s="3"/>
      <c r="C1" s="3"/>
      <c r="D1" s="4"/>
      <c r="E1" s="5"/>
      <c r="F1" s="6"/>
      <c r="G1" s="7"/>
      <c r="H1" s="7"/>
      <c r="I1" s="7"/>
      <c r="J1" s="3"/>
      <c r="K1" s="8"/>
      <c r="L1" s="9"/>
      <c r="M1" s="9"/>
      <c r="N1" s="10" t="s">
        <v>0</v>
      </c>
      <c r="O1" s="7"/>
      <c r="P1" s="7"/>
      <c r="Q1" s="7"/>
      <c r="R1" s="11" t="s">
        <v>1</v>
      </c>
      <c r="S1" s="12"/>
      <c r="T1" s="10" t="s">
        <v>2</v>
      </c>
      <c r="U1" s="13"/>
      <c r="V1" s="13"/>
      <c r="W1" s="13"/>
      <c r="X1" s="10" t="s">
        <v>3</v>
      </c>
      <c r="Y1" s="10"/>
      <c r="Z1" s="10" t="s">
        <v>4</v>
      </c>
      <c r="AA1" s="10"/>
      <c r="AB1" s="10" t="s">
        <v>5</v>
      </c>
      <c r="AC1" s="10"/>
      <c r="AD1" s="14" t="s">
        <v>6</v>
      </c>
      <c r="AE1" s="15"/>
      <c r="AF1" s="16" t="s">
        <v>7</v>
      </c>
      <c r="AG1" s="17"/>
      <c r="AH1" s="16" t="s">
        <v>8</v>
      </c>
      <c r="AI1" s="17"/>
      <c r="AJ1" s="16" t="s">
        <v>9</v>
      </c>
      <c r="AK1" s="17"/>
      <c r="AL1" s="18"/>
      <c r="AM1" s="19" t="s">
        <v>11</v>
      </c>
      <c r="AN1" s="20"/>
      <c r="AO1" s="20"/>
      <c r="AP1" s="20"/>
      <c r="AQ1" s="20"/>
      <c r="AR1" s="20"/>
      <c r="AS1" s="21"/>
      <c r="AT1" s="19" t="s">
        <v>11</v>
      </c>
      <c r="AU1" s="20"/>
      <c r="AV1" s="20"/>
      <c r="AW1" s="20"/>
      <c r="AX1" s="20"/>
      <c r="AY1" s="20"/>
      <c r="AZ1" s="6" t="s">
        <v>12</v>
      </c>
      <c r="BA1" s="13"/>
      <c r="BB1" s="13"/>
      <c r="BC1" s="22" t="s">
        <v>13</v>
      </c>
      <c r="BD1" s="23"/>
      <c r="BE1" s="23"/>
      <c r="BF1" s="24"/>
      <c r="BG1" s="25" t="s">
        <v>14</v>
      </c>
      <c r="BH1" s="26"/>
      <c r="BI1" s="27"/>
      <c r="BJ1" s="28" t="s">
        <v>15</v>
      </c>
      <c r="BK1" s="26"/>
      <c r="BL1" s="29"/>
      <c r="BM1" s="30" t="s">
        <v>16</v>
      </c>
      <c r="BN1" s="31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3"/>
      <c r="BZ1" s="34" t="s">
        <v>17</v>
      </c>
      <c r="CA1" s="35"/>
      <c r="CB1" s="13"/>
      <c r="CC1" s="36"/>
      <c r="CD1" s="32" t="s">
        <v>18</v>
      </c>
    </row>
    <row r="2" spans="1:82" ht="22" customHeight="1" x14ac:dyDescent="0.8">
      <c r="A2" s="37" t="s">
        <v>19</v>
      </c>
      <c r="B2" s="38" t="s">
        <v>20</v>
      </c>
      <c r="C2" s="39" t="s">
        <v>21</v>
      </c>
      <c r="D2" s="40" t="s">
        <v>22</v>
      </c>
      <c r="E2" s="41" t="s">
        <v>23</v>
      </c>
      <c r="F2" s="42" t="s">
        <v>24</v>
      </c>
      <c r="G2" s="43" t="s">
        <v>25</v>
      </c>
      <c r="H2" s="42" t="s">
        <v>26</v>
      </c>
      <c r="I2" s="44" t="s">
        <v>25</v>
      </c>
      <c r="J2" s="45" t="s">
        <v>27</v>
      </c>
      <c r="K2" s="46" t="s">
        <v>28</v>
      </c>
      <c r="L2" s="47" t="s">
        <v>29</v>
      </c>
      <c r="M2" s="48" t="s">
        <v>4</v>
      </c>
      <c r="N2" s="49" t="s">
        <v>30</v>
      </c>
      <c r="O2" s="50"/>
      <c r="P2" s="51" t="s">
        <v>31</v>
      </c>
      <c r="Q2" s="52"/>
      <c r="R2" s="49" t="s">
        <v>30</v>
      </c>
      <c r="S2" s="53" t="s">
        <v>31</v>
      </c>
      <c r="T2" s="54" t="s">
        <v>32</v>
      </c>
      <c r="U2" s="55" t="s">
        <v>33</v>
      </c>
      <c r="V2" s="54" t="s">
        <v>34</v>
      </c>
      <c r="W2" s="55" t="s">
        <v>33</v>
      </c>
      <c r="X2" s="49" t="s">
        <v>35</v>
      </c>
      <c r="Y2" s="53" t="s">
        <v>36</v>
      </c>
      <c r="Z2" s="49" t="s">
        <v>37</v>
      </c>
      <c r="AA2" s="53" t="s">
        <v>33</v>
      </c>
      <c r="AB2" s="49" t="s">
        <v>35</v>
      </c>
      <c r="AC2" s="53" t="s">
        <v>38</v>
      </c>
      <c r="AD2" s="56" t="s">
        <v>39</v>
      </c>
      <c r="AE2" s="57" t="s">
        <v>10</v>
      </c>
      <c r="AF2" s="58" t="s">
        <v>39</v>
      </c>
      <c r="AG2" s="57" t="s">
        <v>10</v>
      </c>
      <c r="AH2" s="59" t="s">
        <v>39</v>
      </c>
      <c r="AI2" s="60" t="s">
        <v>10</v>
      </c>
      <c r="AJ2" s="59" t="s">
        <v>39</v>
      </c>
      <c r="AK2" s="60" t="s">
        <v>10</v>
      </c>
      <c r="AL2" s="61" t="s">
        <v>41</v>
      </c>
      <c r="AM2" s="62" t="s">
        <v>42</v>
      </c>
      <c r="AN2" s="63"/>
      <c r="AO2" s="63"/>
      <c r="AP2" s="64" t="s">
        <v>43</v>
      </c>
      <c r="AQ2" s="63"/>
      <c r="AR2" s="65"/>
      <c r="AS2" s="66" t="s">
        <v>26</v>
      </c>
      <c r="AT2" s="62" t="s">
        <v>42</v>
      </c>
      <c r="AU2" s="63"/>
      <c r="AV2" s="63"/>
      <c r="AW2" s="64" t="s">
        <v>43</v>
      </c>
      <c r="AX2" s="63"/>
      <c r="AY2" s="65"/>
      <c r="AZ2" s="67" t="s">
        <v>27</v>
      </c>
      <c r="BA2" s="67" t="s">
        <v>44</v>
      </c>
      <c r="BB2" s="68" t="s">
        <v>45</v>
      </c>
      <c r="BC2" s="69" t="s">
        <v>24</v>
      </c>
      <c r="BD2" s="69"/>
      <c r="BE2" s="69" t="s">
        <v>26</v>
      </c>
      <c r="BF2" s="70"/>
      <c r="BG2" s="71" t="s">
        <v>46</v>
      </c>
      <c r="BH2" s="72" t="s">
        <v>47</v>
      </c>
      <c r="BI2" s="73" t="s">
        <v>10</v>
      </c>
      <c r="BJ2" s="74" t="s">
        <v>29</v>
      </c>
      <c r="BK2" s="75" t="s">
        <v>29</v>
      </c>
      <c r="BL2" s="76" t="s">
        <v>10</v>
      </c>
      <c r="BM2" s="77" t="s">
        <v>40</v>
      </c>
      <c r="BN2" s="78" t="s">
        <v>45</v>
      </c>
      <c r="BO2" s="79" t="s">
        <v>48</v>
      </c>
      <c r="BP2" s="80"/>
      <c r="BQ2" s="80"/>
      <c r="BR2" s="80"/>
      <c r="BS2" s="80"/>
      <c r="BT2" s="80"/>
      <c r="BU2" s="80"/>
      <c r="BV2" s="80"/>
      <c r="BW2" s="81"/>
      <c r="BX2" s="82" t="s">
        <v>49</v>
      </c>
      <c r="BY2" s="42" t="s">
        <v>50</v>
      </c>
      <c r="BZ2" s="83" t="s">
        <v>24</v>
      </c>
      <c r="CA2" s="84" t="s">
        <v>26</v>
      </c>
      <c r="CB2" s="85" t="s">
        <v>51</v>
      </c>
      <c r="CC2" s="86" t="s">
        <v>52</v>
      </c>
      <c r="CD2" s="87" t="s">
        <v>53</v>
      </c>
    </row>
    <row r="3" spans="1:82" s="1" customFormat="1" x14ac:dyDescent="0.75">
      <c r="A3" s="88" t="s">
        <v>54</v>
      </c>
      <c r="B3" s="89" t="s">
        <v>55</v>
      </c>
      <c r="C3" s="90">
        <v>44911</v>
      </c>
      <c r="D3" s="91">
        <f>11.5/24</f>
        <v>0.47916666666666669</v>
      </c>
      <c r="E3" s="90" t="s">
        <v>56</v>
      </c>
      <c r="F3" s="92" t="s">
        <v>57</v>
      </c>
      <c r="G3" s="93" t="s">
        <v>58</v>
      </c>
      <c r="H3" s="92" t="s">
        <v>59</v>
      </c>
      <c r="I3" s="93" t="s">
        <v>60</v>
      </c>
      <c r="J3" s="92" t="str">
        <f t="shared" ref="J3:J8" si="0">H3</f>
        <v>UAB</v>
      </c>
      <c r="K3" s="90" t="str">
        <f t="shared" ref="K3:K43" si="1">IF(+J3=F3,H3,F3)</f>
        <v>Miami (OH)</v>
      </c>
      <c r="L3" s="94">
        <v>11</v>
      </c>
      <c r="M3" s="95">
        <v>45</v>
      </c>
      <c r="N3" s="96"/>
      <c r="O3" s="97"/>
      <c r="P3" s="98" t="str">
        <f t="shared" ref="P3:P16" si="2">IF(+N3=K3,J3,K3)</f>
        <v>Miami (OH)</v>
      </c>
      <c r="Q3" s="99"/>
      <c r="R3" s="100" t="str">
        <f t="shared" ref="R3:R44" si="3">IF(+N3=K3,+N3,IF(+O3-Q3&lt;L3,+K3,+J3))</f>
        <v>Miami (OH)</v>
      </c>
      <c r="S3" s="100" t="str">
        <f t="shared" ref="S3:S44" si="4">IF(+R3=J3,+K3,+J3)</f>
        <v>UAB</v>
      </c>
      <c r="T3" s="89" t="str">
        <f>J3</f>
        <v>UAB</v>
      </c>
      <c r="U3" s="90" t="str">
        <f t="shared" ref="U3:U44" si="5">IF($N3=$J3,IF($O3-$Q3=$L3,"T",IF($R3=T3,"W","L")),IF($R3=T3,"W","L"))</f>
        <v>L</v>
      </c>
      <c r="V3" s="89"/>
      <c r="W3" s="90" t="str">
        <f t="shared" ref="W3:W44" si="6">IF($N3=$J3,IF($O3-$Q3=$L3,"T",IF($R3=V3,"W","L")),IF($R3=V3,"W","L"))</f>
        <v>L</v>
      </c>
      <c r="X3" s="101"/>
      <c r="Y3" s="102"/>
      <c r="Z3" s="96"/>
      <c r="AA3" s="103"/>
      <c r="AB3" s="96"/>
      <c r="AC3" s="103"/>
      <c r="AD3" s="104" t="str">
        <f>J3</f>
        <v>UAB</v>
      </c>
      <c r="AE3" s="99">
        <v>22</v>
      </c>
      <c r="AF3" s="105"/>
      <c r="AG3" s="99"/>
      <c r="AH3" s="106"/>
      <c r="AI3" s="107"/>
      <c r="AJ3" s="106"/>
      <c r="AK3" s="107"/>
      <c r="AL3" s="108" t="str">
        <f>F3</f>
        <v>Miami (OH)</v>
      </c>
      <c r="AM3" s="106">
        <v>6</v>
      </c>
      <c r="AN3" s="97">
        <v>6</v>
      </c>
      <c r="AO3" s="99">
        <v>0</v>
      </c>
      <c r="AP3" s="106">
        <v>5</v>
      </c>
      <c r="AQ3" s="97">
        <v>7</v>
      </c>
      <c r="AR3" s="99">
        <v>0</v>
      </c>
      <c r="AS3" s="109" t="str">
        <f>H3</f>
        <v>UAB</v>
      </c>
      <c r="AT3" s="106">
        <v>6</v>
      </c>
      <c r="AU3" s="97">
        <v>6</v>
      </c>
      <c r="AV3" s="99">
        <v>0</v>
      </c>
      <c r="AW3" s="106">
        <v>4</v>
      </c>
      <c r="AX3" s="97">
        <v>8</v>
      </c>
      <c r="AY3" s="99">
        <v>0</v>
      </c>
      <c r="AZ3" s="105" t="str">
        <f>AS3</f>
        <v>UAB</v>
      </c>
      <c r="BA3" s="110">
        <v>0.64</v>
      </c>
      <c r="BB3" s="111">
        <v>30</v>
      </c>
      <c r="BC3" s="105" t="s">
        <v>57</v>
      </c>
      <c r="BD3" s="105">
        <v>-12.1</v>
      </c>
      <c r="BE3" s="105" t="s">
        <v>59</v>
      </c>
      <c r="BF3" s="109">
        <v>0.4</v>
      </c>
      <c r="BG3" s="105" t="str">
        <f t="shared" ref="BG3:BG43" si="7">IF(+BD3&gt;BF3,BC3,BE3)</f>
        <v>UAB</v>
      </c>
      <c r="BH3" s="109">
        <f t="shared" ref="BH3:BH43" si="8">CB3</f>
        <v>12.5</v>
      </c>
      <c r="BI3" s="112">
        <v>40</v>
      </c>
      <c r="BJ3" s="105" t="str">
        <f>J3</f>
        <v>UAB</v>
      </c>
      <c r="BK3" s="113">
        <f>L3</f>
        <v>11</v>
      </c>
      <c r="BL3" s="114">
        <v>41</v>
      </c>
      <c r="BM3" s="105">
        <v>37</v>
      </c>
      <c r="BN3" s="114">
        <v>39</v>
      </c>
      <c r="BO3" s="115"/>
      <c r="BP3" s="116"/>
      <c r="BQ3" s="90"/>
      <c r="BR3" s="115"/>
      <c r="BS3" s="116"/>
      <c r="BT3" s="90"/>
      <c r="BU3" s="115"/>
      <c r="BV3" s="116"/>
      <c r="BW3" s="90"/>
      <c r="BX3" s="117"/>
      <c r="BY3" s="108" t="s">
        <v>59</v>
      </c>
      <c r="BZ3" s="118">
        <v>-12.1</v>
      </c>
      <c r="CA3" s="119">
        <v>0.4</v>
      </c>
      <c r="CB3" s="120">
        <f t="shared" ref="CB3:CB43" si="9">ABS(+BZ3-CA3)</f>
        <v>12.5</v>
      </c>
      <c r="CC3" s="121">
        <v>39</v>
      </c>
      <c r="CD3" s="122">
        <v>1</v>
      </c>
    </row>
    <row r="4" spans="1:82" s="1" customFormat="1" x14ac:dyDescent="0.75">
      <c r="A4" s="88" t="s">
        <v>61</v>
      </c>
      <c r="B4" s="89" t="s">
        <v>55</v>
      </c>
      <c r="C4" s="90">
        <v>44911</v>
      </c>
      <c r="D4" s="91">
        <f>15/24</f>
        <v>0.625</v>
      </c>
      <c r="E4" s="90" t="s">
        <v>56</v>
      </c>
      <c r="F4" s="92" t="s">
        <v>62</v>
      </c>
      <c r="G4" s="93" t="s">
        <v>60</v>
      </c>
      <c r="H4" s="92" t="s">
        <v>63</v>
      </c>
      <c r="I4" s="93" t="s">
        <v>64</v>
      </c>
      <c r="J4" s="92" t="str">
        <f t="shared" si="0"/>
        <v>Troy</v>
      </c>
      <c r="K4" s="90" t="str">
        <f t="shared" si="1"/>
        <v>UT San Antonio</v>
      </c>
      <c r="L4" s="94">
        <v>1.5</v>
      </c>
      <c r="M4" s="95">
        <v>54.5</v>
      </c>
      <c r="N4" s="123"/>
      <c r="O4" s="124"/>
      <c r="P4" s="125" t="str">
        <f t="shared" si="2"/>
        <v>UT San Antonio</v>
      </c>
      <c r="Q4" s="107"/>
      <c r="R4" s="100" t="str">
        <f t="shared" si="3"/>
        <v>UT San Antonio</v>
      </c>
      <c r="S4" s="100" t="str">
        <f t="shared" si="4"/>
        <v>Troy</v>
      </c>
      <c r="T4" s="89" t="str">
        <f>K4</f>
        <v>UT San Antonio</v>
      </c>
      <c r="U4" s="90" t="str">
        <f t="shared" si="5"/>
        <v>W</v>
      </c>
      <c r="V4" s="89"/>
      <c r="W4" s="90" t="str">
        <f t="shared" si="6"/>
        <v>L</v>
      </c>
      <c r="X4" s="101"/>
      <c r="Y4" s="102"/>
      <c r="Z4" s="123"/>
      <c r="AA4" s="102"/>
      <c r="AB4" s="123"/>
      <c r="AC4" s="102"/>
      <c r="AD4" s="89" t="str">
        <f>K4</f>
        <v>UT San Antonio</v>
      </c>
      <c r="AE4" s="107">
        <v>5</v>
      </c>
      <c r="AF4" s="92"/>
      <c r="AG4" s="107"/>
      <c r="AH4" s="92"/>
      <c r="AI4" s="107"/>
      <c r="AJ4" s="92"/>
      <c r="AK4" s="107"/>
      <c r="AL4" s="108" t="str">
        <f>F4</f>
        <v>UT San Antonio</v>
      </c>
      <c r="AM4" s="126">
        <v>11</v>
      </c>
      <c r="AN4" s="124">
        <v>2</v>
      </c>
      <c r="AO4" s="107">
        <v>0</v>
      </c>
      <c r="AP4" s="126">
        <v>7</v>
      </c>
      <c r="AQ4" s="124">
        <v>6</v>
      </c>
      <c r="AR4" s="107">
        <v>0</v>
      </c>
      <c r="AS4" s="108" t="str">
        <f>H4</f>
        <v>Troy</v>
      </c>
      <c r="AT4" s="126">
        <v>11</v>
      </c>
      <c r="AU4" s="124">
        <v>2</v>
      </c>
      <c r="AV4" s="107">
        <v>0</v>
      </c>
      <c r="AW4" s="126">
        <v>10</v>
      </c>
      <c r="AX4" s="124">
        <v>3</v>
      </c>
      <c r="AY4" s="107">
        <v>0</v>
      </c>
      <c r="AZ4" s="92" t="str">
        <f>AS4</f>
        <v>Troy</v>
      </c>
      <c r="BA4" s="127">
        <v>0.5</v>
      </c>
      <c r="BB4" s="128">
        <v>2</v>
      </c>
      <c r="BC4" s="92" t="s">
        <v>62</v>
      </c>
      <c r="BD4" s="92">
        <v>3.9</v>
      </c>
      <c r="BE4" s="92" t="s">
        <v>63</v>
      </c>
      <c r="BF4" s="108">
        <v>1.4</v>
      </c>
      <c r="BG4" s="92" t="str">
        <f t="shared" si="7"/>
        <v>UT San Antonio</v>
      </c>
      <c r="BH4" s="108">
        <f t="shared" si="8"/>
        <v>2.5</v>
      </c>
      <c r="BI4" s="129">
        <v>14</v>
      </c>
      <c r="BJ4" s="92" t="str">
        <f>J4</f>
        <v>Troy</v>
      </c>
      <c r="BK4" s="130">
        <f>L4</f>
        <v>1.5</v>
      </c>
      <c r="BL4" s="131">
        <v>7</v>
      </c>
      <c r="BM4" s="92">
        <v>7.333333333333333</v>
      </c>
      <c r="BN4" s="131">
        <v>3</v>
      </c>
      <c r="BO4" s="123"/>
      <c r="BP4" s="125"/>
      <c r="BQ4" s="90"/>
      <c r="BR4" s="123"/>
      <c r="BS4" s="125"/>
      <c r="BT4" s="90"/>
      <c r="BU4" s="123"/>
      <c r="BV4" s="125"/>
      <c r="BW4" s="90"/>
      <c r="BX4" s="117"/>
      <c r="BY4" s="108"/>
      <c r="BZ4" s="118">
        <v>3.9</v>
      </c>
      <c r="CA4" s="119">
        <v>1.4</v>
      </c>
      <c r="CB4" s="132">
        <f t="shared" si="9"/>
        <v>2.5</v>
      </c>
      <c r="CC4" s="133">
        <v>13</v>
      </c>
      <c r="CD4" s="122">
        <v>2</v>
      </c>
    </row>
    <row r="5" spans="1:82" s="1" customFormat="1" x14ac:dyDescent="0.75">
      <c r="A5" s="88" t="s">
        <v>65</v>
      </c>
      <c r="B5" s="89" t="s">
        <v>66</v>
      </c>
      <c r="C5" s="90">
        <v>44912</v>
      </c>
      <c r="D5" s="91">
        <f>11/24</f>
        <v>0.45833333333333331</v>
      </c>
      <c r="E5" s="90" t="s">
        <v>56</v>
      </c>
      <c r="F5" s="92" t="s">
        <v>67</v>
      </c>
      <c r="G5" s="93" t="s">
        <v>68</v>
      </c>
      <c r="H5" s="92" t="s">
        <v>69</v>
      </c>
      <c r="I5" s="93" t="s">
        <v>70</v>
      </c>
      <c r="J5" s="92" t="str">
        <f t="shared" si="0"/>
        <v>Louisville</v>
      </c>
      <c r="K5" s="90" t="str">
        <f t="shared" si="1"/>
        <v>Cincinnati</v>
      </c>
      <c r="L5" s="94">
        <v>0</v>
      </c>
      <c r="M5" s="95">
        <v>43.5</v>
      </c>
      <c r="N5" s="123"/>
      <c r="O5" s="124"/>
      <c r="P5" s="125" t="str">
        <f t="shared" si="2"/>
        <v>Cincinnati</v>
      </c>
      <c r="Q5" s="107"/>
      <c r="R5" s="100" t="str">
        <f t="shared" si="3"/>
        <v>Louisville</v>
      </c>
      <c r="S5" s="100" t="str">
        <f t="shared" si="4"/>
        <v>Cincinnati</v>
      </c>
      <c r="T5" s="89" t="str">
        <f>J5</f>
        <v>Louisville</v>
      </c>
      <c r="U5" s="90" t="str">
        <f t="shared" si="5"/>
        <v>W</v>
      </c>
      <c r="V5" s="89"/>
      <c r="W5" s="90" t="str">
        <f t="shared" si="6"/>
        <v>L</v>
      </c>
      <c r="X5" s="101"/>
      <c r="Y5" s="102"/>
      <c r="Z5" s="123"/>
      <c r="AA5" s="102"/>
      <c r="AB5" s="123"/>
      <c r="AC5" s="102"/>
      <c r="AD5" s="89" t="str">
        <f>J5</f>
        <v>Louisville</v>
      </c>
      <c r="AE5" s="107">
        <v>6</v>
      </c>
      <c r="AF5" s="89"/>
      <c r="AG5" s="107"/>
      <c r="AH5" s="89"/>
      <c r="AI5" s="107"/>
      <c r="AJ5" s="89"/>
      <c r="AK5" s="107"/>
      <c r="AL5" s="108" t="str">
        <f>F5</f>
        <v>Cincinnati</v>
      </c>
      <c r="AM5" s="126">
        <v>9</v>
      </c>
      <c r="AN5" s="124">
        <v>3</v>
      </c>
      <c r="AO5" s="107">
        <v>0</v>
      </c>
      <c r="AP5" s="126">
        <v>3</v>
      </c>
      <c r="AQ5" s="124">
        <v>8</v>
      </c>
      <c r="AR5" s="107">
        <v>1</v>
      </c>
      <c r="AS5" s="108" t="str">
        <f>H5</f>
        <v>Louisville</v>
      </c>
      <c r="AT5" s="126">
        <v>7</v>
      </c>
      <c r="AU5" s="124">
        <v>5</v>
      </c>
      <c r="AV5" s="107">
        <v>0</v>
      </c>
      <c r="AW5" s="126">
        <v>7</v>
      </c>
      <c r="AX5" s="124">
        <v>5</v>
      </c>
      <c r="AY5" s="107">
        <v>0</v>
      </c>
      <c r="AZ5" s="92" t="str">
        <f>AS5</f>
        <v>Louisville</v>
      </c>
      <c r="BA5" s="127">
        <v>0.56999999999999995</v>
      </c>
      <c r="BB5" s="128">
        <v>19</v>
      </c>
      <c r="BC5" s="92" t="s">
        <v>67</v>
      </c>
      <c r="BD5" s="92">
        <v>7.3</v>
      </c>
      <c r="BE5" s="92" t="s">
        <v>69</v>
      </c>
      <c r="BF5" s="108">
        <v>9.8000000000000007</v>
      </c>
      <c r="BG5" s="92" t="str">
        <f t="shared" si="7"/>
        <v>Louisville</v>
      </c>
      <c r="BH5" s="108">
        <f t="shared" si="8"/>
        <v>2.5000000000000009</v>
      </c>
      <c r="BI5" s="129">
        <v>15</v>
      </c>
      <c r="BJ5" s="92" t="str">
        <f>J5</f>
        <v>Louisville</v>
      </c>
      <c r="BK5" s="130">
        <f>L5</f>
        <v>0</v>
      </c>
      <c r="BL5" s="131">
        <v>1</v>
      </c>
      <c r="BM5" s="92">
        <v>12</v>
      </c>
      <c r="BN5" s="131">
        <v>9</v>
      </c>
      <c r="BO5" s="123"/>
      <c r="BP5" s="125"/>
      <c r="BQ5" s="102"/>
      <c r="BR5" s="123"/>
      <c r="BS5" s="125"/>
      <c r="BT5" s="102"/>
      <c r="BU5" s="123"/>
      <c r="BV5" s="125"/>
      <c r="BW5" s="102"/>
      <c r="BX5" s="108"/>
      <c r="BY5" s="108" t="s">
        <v>71</v>
      </c>
      <c r="BZ5" s="134">
        <v>7.3</v>
      </c>
      <c r="CA5" s="135">
        <v>9.8000000000000007</v>
      </c>
      <c r="CB5" s="136">
        <f t="shared" si="9"/>
        <v>2.5000000000000009</v>
      </c>
      <c r="CC5" s="137">
        <v>14</v>
      </c>
      <c r="CD5" s="122">
        <v>3</v>
      </c>
    </row>
    <row r="6" spans="1:82" x14ac:dyDescent="0.75">
      <c r="A6" s="138" t="s">
        <v>72</v>
      </c>
      <c r="B6" s="139" t="s">
        <v>66</v>
      </c>
      <c r="C6" s="140">
        <v>44912</v>
      </c>
      <c r="D6" s="141">
        <f>14.5/24</f>
        <v>0.60416666666666663</v>
      </c>
      <c r="E6" s="140" t="s">
        <v>56</v>
      </c>
      <c r="F6" s="142" t="s">
        <v>73</v>
      </c>
      <c r="G6" s="143" t="s">
        <v>74</v>
      </c>
      <c r="H6" s="142" t="s">
        <v>75</v>
      </c>
      <c r="I6" s="143" t="s">
        <v>76</v>
      </c>
      <c r="J6" s="139" t="str">
        <f t="shared" si="0"/>
        <v>Oregon State</v>
      </c>
      <c r="K6" s="140" t="str">
        <f t="shared" si="1"/>
        <v>Florida</v>
      </c>
      <c r="L6" s="144">
        <v>10</v>
      </c>
      <c r="M6" s="145">
        <v>52</v>
      </c>
      <c r="N6" s="146"/>
      <c r="O6" s="147"/>
      <c r="P6" s="148" t="str">
        <f t="shared" si="2"/>
        <v>Florida</v>
      </c>
      <c r="Q6" s="149"/>
      <c r="R6" s="150" t="str">
        <f t="shared" si="3"/>
        <v>Florida</v>
      </c>
      <c r="S6" s="150" t="str">
        <f t="shared" si="4"/>
        <v>Oregon State</v>
      </c>
      <c r="T6" s="139" t="str">
        <f>J6</f>
        <v>Oregon State</v>
      </c>
      <c r="U6" s="140" t="str">
        <f t="shared" si="5"/>
        <v>L</v>
      </c>
      <c r="V6" s="139"/>
      <c r="W6" s="140" t="str">
        <f t="shared" si="6"/>
        <v>L</v>
      </c>
      <c r="X6" s="146"/>
      <c r="Y6" s="151"/>
      <c r="Z6" s="146"/>
      <c r="AA6" s="151"/>
      <c r="AB6" s="146"/>
      <c r="AC6" s="151"/>
      <c r="AD6" s="139" t="str">
        <f>J6</f>
        <v>Oregon State</v>
      </c>
      <c r="AE6" s="149">
        <v>23</v>
      </c>
      <c r="AF6" s="142"/>
      <c r="AG6" s="149"/>
      <c r="AH6" s="142"/>
      <c r="AI6" s="149"/>
      <c r="AJ6" s="142"/>
      <c r="AK6" s="149"/>
      <c r="AL6" s="152" t="str">
        <f>F6</f>
        <v>Florida</v>
      </c>
      <c r="AM6" s="153">
        <v>6</v>
      </c>
      <c r="AN6" s="147">
        <v>6</v>
      </c>
      <c r="AO6" s="149">
        <v>0</v>
      </c>
      <c r="AP6" s="153">
        <v>7</v>
      </c>
      <c r="AQ6" s="147">
        <v>5</v>
      </c>
      <c r="AR6" s="149">
        <v>0</v>
      </c>
      <c r="AS6" s="152" t="str">
        <f>H6</f>
        <v>Oregon State</v>
      </c>
      <c r="AT6" s="153">
        <v>9</v>
      </c>
      <c r="AU6" s="147">
        <v>3</v>
      </c>
      <c r="AV6" s="149">
        <v>0</v>
      </c>
      <c r="AW6" s="153">
        <v>10</v>
      </c>
      <c r="AX6" s="147">
        <v>2</v>
      </c>
      <c r="AY6" s="149">
        <v>0</v>
      </c>
      <c r="AZ6" s="142" t="str">
        <f>AS6</f>
        <v>Oregon State</v>
      </c>
      <c r="BA6" s="154">
        <v>0.62</v>
      </c>
      <c r="BB6" s="155">
        <v>23</v>
      </c>
      <c r="BC6" s="142" t="s">
        <v>73</v>
      </c>
      <c r="BD6" s="142">
        <v>9.1</v>
      </c>
      <c r="BE6" s="142" t="s">
        <v>75</v>
      </c>
      <c r="BF6" s="152">
        <v>10.5</v>
      </c>
      <c r="BG6" s="142" t="str">
        <f t="shared" si="7"/>
        <v>Oregon State</v>
      </c>
      <c r="BH6" s="152">
        <f t="shared" si="8"/>
        <v>1.4000000000000004</v>
      </c>
      <c r="BI6" s="156">
        <v>10</v>
      </c>
      <c r="BJ6" s="142" t="str">
        <f>J6</f>
        <v>Oregon State</v>
      </c>
      <c r="BK6" s="157">
        <f>L6</f>
        <v>10</v>
      </c>
      <c r="BL6" s="158">
        <v>38</v>
      </c>
      <c r="BM6" s="142">
        <v>23</v>
      </c>
      <c r="BN6" s="158">
        <v>23</v>
      </c>
      <c r="BO6" s="146" t="str">
        <f>BC6</f>
        <v>Florida</v>
      </c>
      <c r="BP6" s="148" t="s">
        <v>77</v>
      </c>
      <c r="BQ6" s="140" t="s">
        <v>78</v>
      </c>
      <c r="BR6" s="146" t="str">
        <f>BC6</f>
        <v>Florida</v>
      </c>
      <c r="BS6" s="148" t="s">
        <v>79</v>
      </c>
      <c r="BT6" s="140" t="s">
        <v>80</v>
      </c>
      <c r="BU6" s="146"/>
      <c r="BV6" s="148"/>
      <c r="BW6" s="140"/>
      <c r="BX6" s="159"/>
      <c r="BY6" s="152"/>
      <c r="BZ6" s="160">
        <v>9.1</v>
      </c>
      <c r="CA6" s="161">
        <v>10.5</v>
      </c>
      <c r="CB6" s="162">
        <f t="shared" si="9"/>
        <v>1.4000000000000004</v>
      </c>
      <c r="CC6" s="163">
        <v>9</v>
      </c>
      <c r="CD6" s="164">
        <v>4</v>
      </c>
    </row>
    <row r="7" spans="1:82" x14ac:dyDescent="0.75">
      <c r="A7" s="138" t="s">
        <v>81</v>
      </c>
      <c r="B7" s="139" t="s">
        <v>66</v>
      </c>
      <c r="C7" s="140">
        <v>44912</v>
      </c>
      <c r="D7" s="141">
        <f>15.5/24</f>
        <v>0.64583333333333337</v>
      </c>
      <c r="E7" s="140" t="s">
        <v>82</v>
      </c>
      <c r="F7" s="142" t="s">
        <v>83</v>
      </c>
      <c r="G7" s="143" t="s">
        <v>76</v>
      </c>
      <c r="H7" s="142" t="s">
        <v>84</v>
      </c>
      <c r="I7" s="143" t="s">
        <v>85</v>
      </c>
      <c r="J7" s="142" t="str">
        <f t="shared" si="0"/>
        <v>Fresno State</v>
      </c>
      <c r="K7" s="140" t="str">
        <f t="shared" si="1"/>
        <v>Washington State</v>
      </c>
      <c r="L7" s="144">
        <v>3</v>
      </c>
      <c r="M7" s="145">
        <v>54.5</v>
      </c>
      <c r="N7" s="146"/>
      <c r="O7" s="147"/>
      <c r="P7" s="148" t="str">
        <f t="shared" si="2"/>
        <v>Washington State</v>
      </c>
      <c r="Q7" s="149"/>
      <c r="R7" s="150" t="str">
        <f t="shared" si="3"/>
        <v>Washington State</v>
      </c>
      <c r="S7" s="150" t="str">
        <f t="shared" si="4"/>
        <v>Fresno State</v>
      </c>
      <c r="T7" s="139" t="str">
        <f>K7</f>
        <v>Washington State</v>
      </c>
      <c r="U7" s="140" t="str">
        <f t="shared" si="5"/>
        <v>W</v>
      </c>
      <c r="V7" s="139"/>
      <c r="W7" s="140" t="str">
        <f t="shared" si="6"/>
        <v>L</v>
      </c>
      <c r="X7" s="165"/>
      <c r="Y7" s="151"/>
      <c r="Z7" s="146"/>
      <c r="AA7" s="151"/>
      <c r="AB7" s="146"/>
      <c r="AC7" s="151"/>
      <c r="AD7" s="139" t="str">
        <f>J7</f>
        <v>Fresno State</v>
      </c>
      <c r="AE7" s="149">
        <v>7</v>
      </c>
      <c r="AF7" s="142"/>
      <c r="AG7" s="149"/>
      <c r="AH7" s="142"/>
      <c r="AI7" s="149"/>
      <c r="AJ7" s="142"/>
      <c r="AK7" s="149"/>
      <c r="AL7" s="152" t="str">
        <f>F7</f>
        <v>Washington State</v>
      </c>
      <c r="AM7" s="153">
        <v>7</v>
      </c>
      <c r="AN7" s="147">
        <v>5</v>
      </c>
      <c r="AO7" s="149">
        <v>0</v>
      </c>
      <c r="AP7" s="153">
        <v>8</v>
      </c>
      <c r="AQ7" s="147">
        <v>4</v>
      </c>
      <c r="AR7" s="149">
        <v>0</v>
      </c>
      <c r="AS7" s="152" t="str">
        <f>H7</f>
        <v>Fresno State</v>
      </c>
      <c r="AT7" s="153">
        <v>9</v>
      </c>
      <c r="AU7" s="147">
        <v>4</v>
      </c>
      <c r="AV7" s="149">
        <v>0</v>
      </c>
      <c r="AW7" s="153">
        <v>6</v>
      </c>
      <c r="AX7" s="147">
        <v>7</v>
      </c>
      <c r="AY7" s="149">
        <v>0</v>
      </c>
      <c r="AZ7" s="142" t="str">
        <f>AL7</f>
        <v>Washington State</v>
      </c>
      <c r="BA7" s="154">
        <v>0.6</v>
      </c>
      <c r="BB7" s="155">
        <v>21</v>
      </c>
      <c r="BC7" s="142" t="s">
        <v>83</v>
      </c>
      <c r="BD7" s="142">
        <v>5.4</v>
      </c>
      <c r="BE7" s="142" t="s">
        <v>84</v>
      </c>
      <c r="BF7" s="152">
        <v>2.1</v>
      </c>
      <c r="BG7" s="142" t="str">
        <f t="shared" si="7"/>
        <v>Washington State</v>
      </c>
      <c r="BH7" s="152">
        <f t="shared" si="8"/>
        <v>3.3000000000000003</v>
      </c>
      <c r="BI7" s="156">
        <v>18</v>
      </c>
      <c r="BJ7" s="142" t="str">
        <f>J7</f>
        <v>Fresno State</v>
      </c>
      <c r="BK7" s="166">
        <f>L7</f>
        <v>3</v>
      </c>
      <c r="BL7" s="158">
        <v>16</v>
      </c>
      <c r="BM7" s="142">
        <v>18</v>
      </c>
      <c r="BN7" s="158">
        <v>17</v>
      </c>
      <c r="BO7" s="146" t="str">
        <f>BC7</f>
        <v>Washington State</v>
      </c>
      <c r="BP7" s="148" t="s">
        <v>86</v>
      </c>
      <c r="BQ7" s="140" t="s">
        <v>87</v>
      </c>
      <c r="BR7" s="146" t="str">
        <f>BC7</f>
        <v>Washington State</v>
      </c>
      <c r="BS7" s="148" t="s">
        <v>86</v>
      </c>
      <c r="BT7" s="140" t="s">
        <v>88</v>
      </c>
      <c r="BU7" s="146" t="str">
        <f>BE7</f>
        <v>Fresno State</v>
      </c>
      <c r="BV7" s="148" t="s">
        <v>89</v>
      </c>
      <c r="BW7" s="140" t="s">
        <v>90</v>
      </c>
      <c r="BX7" s="159" t="str">
        <f>H7</f>
        <v>Fresno State</v>
      </c>
      <c r="BY7" s="152"/>
      <c r="BZ7" s="160">
        <v>5.4</v>
      </c>
      <c r="CA7" s="161">
        <v>2.1</v>
      </c>
      <c r="CB7" s="162">
        <f t="shared" si="9"/>
        <v>3.3000000000000003</v>
      </c>
      <c r="CC7" s="163">
        <v>17</v>
      </c>
      <c r="CD7" s="164">
        <v>5</v>
      </c>
    </row>
    <row r="8" spans="1:82" x14ac:dyDescent="0.75">
      <c r="A8" s="138" t="s">
        <v>91</v>
      </c>
      <c r="B8" s="139" t="s">
        <v>66</v>
      </c>
      <c r="C8" s="140">
        <v>44912</v>
      </c>
      <c r="D8" s="141">
        <f>17.75/24</f>
        <v>0.73958333333333337</v>
      </c>
      <c r="E8" s="140" t="s">
        <v>56</v>
      </c>
      <c r="F8" s="142" t="s">
        <v>92</v>
      </c>
      <c r="G8" s="143" t="s">
        <v>60</v>
      </c>
      <c r="H8" s="142" t="s">
        <v>93</v>
      </c>
      <c r="I8" s="143" t="s">
        <v>64</v>
      </c>
      <c r="J8" s="142" t="str">
        <f t="shared" si="0"/>
        <v>Southern Miss</v>
      </c>
      <c r="K8" s="140" t="str">
        <f t="shared" si="1"/>
        <v>Rice</v>
      </c>
      <c r="L8" s="144">
        <v>7</v>
      </c>
      <c r="M8" s="145">
        <v>46.5</v>
      </c>
      <c r="N8" s="146"/>
      <c r="O8" s="147"/>
      <c r="P8" s="148" t="str">
        <f t="shared" si="2"/>
        <v>Rice</v>
      </c>
      <c r="Q8" s="149"/>
      <c r="R8" s="150" t="str">
        <f t="shared" si="3"/>
        <v>Rice</v>
      </c>
      <c r="S8" s="150" t="str">
        <f t="shared" si="4"/>
        <v>Southern Miss</v>
      </c>
      <c r="T8" s="139" t="str">
        <f>J8</f>
        <v>Southern Miss</v>
      </c>
      <c r="U8" s="140" t="str">
        <f t="shared" si="5"/>
        <v>L</v>
      </c>
      <c r="V8" s="139"/>
      <c r="W8" s="140" t="str">
        <f t="shared" si="6"/>
        <v>L</v>
      </c>
      <c r="X8" s="165"/>
      <c r="Y8" s="151"/>
      <c r="Z8" s="146"/>
      <c r="AA8" s="151"/>
      <c r="AB8" s="146"/>
      <c r="AC8" s="151"/>
      <c r="AD8" s="139" t="str">
        <f>J8</f>
        <v>Southern Miss</v>
      </c>
      <c r="AE8" s="149">
        <v>24</v>
      </c>
      <c r="AF8" s="142"/>
      <c r="AG8" s="149"/>
      <c r="AH8" s="142"/>
      <c r="AI8" s="149"/>
      <c r="AJ8" s="142"/>
      <c r="AK8" s="149"/>
      <c r="AL8" s="152" t="str">
        <f>F8</f>
        <v>Rice</v>
      </c>
      <c r="AM8" s="153">
        <v>5</v>
      </c>
      <c r="AN8" s="147">
        <v>7</v>
      </c>
      <c r="AO8" s="149">
        <v>0</v>
      </c>
      <c r="AP8" s="153">
        <v>7</v>
      </c>
      <c r="AQ8" s="147">
        <v>5</v>
      </c>
      <c r="AR8" s="149">
        <v>0</v>
      </c>
      <c r="AS8" s="152" t="str">
        <f>H8</f>
        <v>Southern Miss</v>
      </c>
      <c r="AT8" s="153">
        <v>6</v>
      </c>
      <c r="AU8" s="147">
        <v>6</v>
      </c>
      <c r="AV8" s="149">
        <v>0</v>
      </c>
      <c r="AW8" s="153">
        <v>8</v>
      </c>
      <c r="AX8" s="147">
        <v>3</v>
      </c>
      <c r="AY8" s="149">
        <v>1</v>
      </c>
      <c r="AZ8" s="142" t="str">
        <f>AS8</f>
        <v>Southern Miss</v>
      </c>
      <c r="BA8" s="154">
        <v>0.7</v>
      </c>
      <c r="BB8" s="155">
        <v>36</v>
      </c>
      <c r="BC8" s="142" t="s">
        <v>92</v>
      </c>
      <c r="BD8" s="142">
        <v>-13.5</v>
      </c>
      <c r="BE8" s="142" t="s">
        <v>93</v>
      </c>
      <c r="BF8" s="152">
        <v>-6.6</v>
      </c>
      <c r="BG8" s="142" t="str">
        <f t="shared" si="7"/>
        <v>Southern Miss</v>
      </c>
      <c r="BH8" s="152">
        <f t="shared" si="8"/>
        <v>6.9</v>
      </c>
      <c r="BI8" s="156">
        <v>31</v>
      </c>
      <c r="BJ8" s="142" t="str">
        <f>J8</f>
        <v>Southern Miss</v>
      </c>
      <c r="BK8" s="166">
        <f>L8</f>
        <v>7</v>
      </c>
      <c r="BL8" s="158">
        <v>31</v>
      </c>
      <c r="BM8" s="142">
        <v>32.666666666666664</v>
      </c>
      <c r="BN8" s="158">
        <v>34</v>
      </c>
      <c r="BO8" s="146"/>
      <c r="BP8" s="148"/>
      <c r="BQ8" s="140"/>
      <c r="BR8" s="146"/>
      <c r="BS8" s="148"/>
      <c r="BT8" s="140"/>
      <c r="BU8" s="146"/>
      <c r="BV8" s="148"/>
      <c r="BW8" s="140"/>
      <c r="BX8" s="159"/>
      <c r="BY8" s="152"/>
      <c r="BZ8" s="160">
        <v>-13.5</v>
      </c>
      <c r="CA8" s="161">
        <v>-6.6</v>
      </c>
      <c r="CB8" s="162">
        <f t="shared" si="9"/>
        <v>6.9</v>
      </c>
      <c r="CC8" s="163">
        <v>30</v>
      </c>
      <c r="CD8" s="164">
        <v>6</v>
      </c>
    </row>
    <row r="9" spans="1:82" s="1" customFormat="1" x14ac:dyDescent="0.75">
      <c r="A9" s="88" t="s">
        <v>94</v>
      </c>
      <c r="B9" s="89" t="s">
        <v>66</v>
      </c>
      <c r="C9" s="90">
        <v>44912</v>
      </c>
      <c r="D9" s="91">
        <f>19.5/24</f>
        <v>0.8125</v>
      </c>
      <c r="E9" s="90" t="s">
        <v>82</v>
      </c>
      <c r="F9" s="92" t="s">
        <v>95</v>
      </c>
      <c r="G9" s="93" t="s">
        <v>68</v>
      </c>
      <c r="H9" s="92" t="s">
        <v>96</v>
      </c>
      <c r="I9" s="93" t="s">
        <v>97</v>
      </c>
      <c r="J9" s="92" t="str">
        <f>F9</f>
        <v>SMU</v>
      </c>
      <c r="K9" s="90" t="str">
        <f t="shared" si="1"/>
        <v>BYU</v>
      </c>
      <c r="L9" s="94">
        <v>3.5</v>
      </c>
      <c r="M9" s="95">
        <v>66.5</v>
      </c>
      <c r="N9" s="123"/>
      <c r="O9" s="124"/>
      <c r="P9" s="125" t="str">
        <f t="shared" si="2"/>
        <v>BYU</v>
      </c>
      <c r="Q9" s="107"/>
      <c r="R9" s="100" t="str">
        <f t="shared" si="3"/>
        <v>BYU</v>
      </c>
      <c r="S9" s="100" t="str">
        <f t="shared" si="4"/>
        <v>SMU</v>
      </c>
      <c r="T9" s="89" t="str">
        <f>K9</f>
        <v>BYU</v>
      </c>
      <c r="U9" s="90" t="str">
        <f t="shared" si="5"/>
        <v>W</v>
      </c>
      <c r="V9" s="89"/>
      <c r="W9" s="90" t="str">
        <f t="shared" si="6"/>
        <v>L</v>
      </c>
      <c r="X9" s="101"/>
      <c r="Y9" s="102"/>
      <c r="Z9" s="123"/>
      <c r="AA9" s="102"/>
      <c r="AB9" s="123"/>
      <c r="AC9" s="102"/>
      <c r="AD9" s="89" t="str">
        <f>K9</f>
        <v>BYU</v>
      </c>
      <c r="AE9" s="107">
        <v>8</v>
      </c>
      <c r="AF9" s="89"/>
      <c r="AG9" s="107"/>
      <c r="AH9" s="89"/>
      <c r="AI9" s="107"/>
      <c r="AJ9" s="89"/>
      <c r="AK9" s="107"/>
      <c r="AL9" s="108" t="str">
        <f>F9</f>
        <v>SMU</v>
      </c>
      <c r="AM9" s="126">
        <v>7</v>
      </c>
      <c r="AN9" s="124">
        <v>5</v>
      </c>
      <c r="AO9" s="107">
        <v>0</v>
      </c>
      <c r="AP9" s="126">
        <v>5</v>
      </c>
      <c r="AQ9" s="124">
        <v>7</v>
      </c>
      <c r="AR9" s="107">
        <v>0</v>
      </c>
      <c r="AS9" s="108" t="str">
        <f>H9</f>
        <v>BYU</v>
      </c>
      <c r="AT9" s="126">
        <v>7</v>
      </c>
      <c r="AU9" s="124">
        <v>5</v>
      </c>
      <c r="AV9" s="107">
        <v>0</v>
      </c>
      <c r="AW9" s="126">
        <v>4</v>
      </c>
      <c r="AX9" s="124">
        <v>8</v>
      </c>
      <c r="AY9" s="107">
        <v>0</v>
      </c>
      <c r="AZ9" s="92" t="str">
        <f>AL9</f>
        <v>SMU</v>
      </c>
      <c r="BA9" s="127">
        <v>0.51</v>
      </c>
      <c r="BB9" s="128">
        <v>5</v>
      </c>
      <c r="BC9" s="92" t="s">
        <v>95</v>
      </c>
      <c r="BD9" s="92">
        <v>2.2999999999999998</v>
      </c>
      <c r="BE9" s="92" t="s">
        <v>96</v>
      </c>
      <c r="BF9" s="108">
        <v>1</v>
      </c>
      <c r="BG9" s="92" t="str">
        <f t="shared" si="7"/>
        <v>SMU</v>
      </c>
      <c r="BH9" s="108">
        <f t="shared" si="8"/>
        <v>1.2999999999999998</v>
      </c>
      <c r="BI9" s="129">
        <v>8</v>
      </c>
      <c r="BJ9" s="92" t="str">
        <f>J9</f>
        <v>SMU</v>
      </c>
      <c r="BK9" s="130">
        <f>L9</f>
        <v>3.5</v>
      </c>
      <c r="BL9" s="131">
        <v>20</v>
      </c>
      <c r="BM9" s="92">
        <v>10.333333333333334</v>
      </c>
      <c r="BN9" s="131">
        <v>7</v>
      </c>
      <c r="BO9" s="115" t="str">
        <f>BC9</f>
        <v>SMU</v>
      </c>
      <c r="BP9" s="116" t="s">
        <v>86</v>
      </c>
      <c r="BQ9" s="90" t="s">
        <v>98</v>
      </c>
      <c r="BR9" s="115" t="str">
        <f>BC9</f>
        <v>SMU</v>
      </c>
      <c r="BS9" s="116" t="s">
        <v>77</v>
      </c>
      <c r="BT9" s="90" t="s">
        <v>99</v>
      </c>
      <c r="BU9" s="115"/>
      <c r="BV9" s="116"/>
      <c r="BW9" s="90"/>
      <c r="BX9" s="117"/>
      <c r="BY9" s="108"/>
      <c r="BZ9" s="118">
        <v>2.2999999999999998</v>
      </c>
      <c r="CA9" s="119">
        <v>1</v>
      </c>
      <c r="CB9" s="132">
        <f t="shared" si="9"/>
        <v>1.2999999999999998</v>
      </c>
      <c r="CC9" s="133">
        <v>7</v>
      </c>
      <c r="CD9" s="122">
        <v>7</v>
      </c>
    </row>
    <row r="10" spans="1:82" s="1" customFormat="1" x14ac:dyDescent="0.75">
      <c r="A10" s="88" t="s">
        <v>100</v>
      </c>
      <c r="B10" s="89" t="s">
        <v>66</v>
      </c>
      <c r="C10" s="90">
        <v>44912</v>
      </c>
      <c r="D10" s="91">
        <f>21.25/24</f>
        <v>0.88541666666666663</v>
      </c>
      <c r="E10" s="90" t="s">
        <v>56</v>
      </c>
      <c r="F10" s="92" t="s">
        <v>101</v>
      </c>
      <c r="G10" s="93" t="s">
        <v>60</v>
      </c>
      <c r="H10" s="92" t="s">
        <v>102</v>
      </c>
      <c r="I10" s="93" t="s">
        <v>85</v>
      </c>
      <c r="J10" s="92" t="str">
        <f>H10</f>
        <v>Boise State</v>
      </c>
      <c r="K10" s="90" t="str">
        <f t="shared" si="1"/>
        <v>North Texas</v>
      </c>
      <c r="L10" s="94">
        <v>10</v>
      </c>
      <c r="M10" s="95">
        <v>56.5</v>
      </c>
      <c r="N10" s="123"/>
      <c r="O10" s="124"/>
      <c r="P10" s="125" t="str">
        <f t="shared" si="2"/>
        <v>North Texas</v>
      </c>
      <c r="Q10" s="107"/>
      <c r="R10" s="100" t="str">
        <f t="shared" si="3"/>
        <v>North Texas</v>
      </c>
      <c r="S10" s="100" t="str">
        <f t="shared" si="4"/>
        <v>Boise State</v>
      </c>
      <c r="T10" s="89" t="str">
        <f>J10</f>
        <v>Boise State</v>
      </c>
      <c r="U10" s="90" t="str">
        <f t="shared" si="5"/>
        <v>L</v>
      </c>
      <c r="V10" s="89"/>
      <c r="W10" s="90" t="str">
        <f t="shared" si="6"/>
        <v>L</v>
      </c>
      <c r="X10" s="101"/>
      <c r="Y10" s="102"/>
      <c r="Z10" s="123"/>
      <c r="AA10" s="102"/>
      <c r="AB10" s="123"/>
      <c r="AC10" s="102"/>
      <c r="AD10" s="89" t="str">
        <f>J10</f>
        <v>Boise State</v>
      </c>
      <c r="AE10" s="107">
        <v>25</v>
      </c>
      <c r="AF10" s="92"/>
      <c r="AG10" s="107"/>
      <c r="AH10" s="92"/>
      <c r="AI10" s="107"/>
      <c r="AJ10" s="92"/>
      <c r="AK10" s="107"/>
      <c r="AL10" s="108" t="str">
        <f>F10</f>
        <v>North Texas</v>
      </c>
      <c r="AM10" s="126">
        <v>7</v>
      </c>
      <c r="AN10" s="124">
        <v>6</v>
      </c>
      <c r="AO10" s="107">
        <v>0</v>
      </c>
      <c r="AP10" s="126">
        <v>7</v>
      </c>
      <c r="AQ10" s="124">
        <v>6</v>
      </c>
      <c r="AR10" s="107">
        <v>0</v>
      </c>
      <c r="AS10" s="108" t="str">
        <f>H10</f>
        <v>Boise State</v>
      </c>
      <c r="AT10" s="126">
        <v>9</v>
      </c>
      <c r="AU10" s="124">
        <v>4</v>
      </c>
      <c r="AV10" s="107">
        <v>0</v>
      </c>
      <c r="AW10" s="126">
        <v>6</v>
      </c>
      <c r="AX10" s="124">
        <v>6</v>
      </c>
      <c r="AY10" s="107">
        <v>1</v>
      </c>
      <c r="AZ10" s="92" t="str">
        <f>AS10</f>
        <v>Boise State</v>
      </c>
      <c r="BA10" s="127">
        <v>0.77</v>
      </c>
      <c r="BB10" s="128">
        <v>40</v>
      </c>
      <c r="BC10" s="92" t="s">
        <v>101</v>
      </c>
      <c r="BD10" s="92">
        <v>-3.5</v>
      </c>
      <c r="BE10" s="92" t="s">
        <v>102</v>
      </c>
      <c r="BF10" s="108">
        <v>3.5</v>
      </c>
      <c r="BG10" s="92" t="str">
        <f t="shared" si="7"/>
        <v>Boise State</v>
      </c>
      <c r="BH10" s="108">
        <f t="shared" si="8"/>
        <v>7</v>
      </c>
      <c r="BI10" s="129">
        <v>32</v>
      </c>
      <c r="BJ10" s="92" t="str">
        <f>J10</f>
        <v>Boise State</v>
      </c>
      <c r="BK10" s="130">
        <f>L10</f>
        <v>10</v>
      </c>
      <c r="BL10" s="131">
        <v>37</v>
      </c>
      <c r="BM10" s="92">
        <v>36.333333333333336</v>
      </c>
      <c r="BN10" s="131">
        <v>38</v>
      </c>
      <c r="BO10" s="123"/>
      <c r="BP10" s="125"/>
      <c r="BQ10" s="90"/>
      <c r="BR10" s="123"/>
      <c r="BS10" s="125"/>
      <c r="BT10" s="90"/>
      <c r="BU10" s="123"/>
      <c r="BV10" s="125"/>
      <c r="BW10" s="90"/>
      <c r="BX10" s="117" t="str">
        <f>F10</f>
        <v>North Texas</v>
      </c>
      <c r="BY10" s="108" t="s">
        <v>101</v>
      </c>
      <c r="BZ10" s="118">
        <v>-3.5</v>
      </c>
      <c r="CA10" s="119">
        <v>3.5</v>
      </c>
      <c r="CB10" s="132">
        <f t="shared" si="9"/>
        <v>7</v>
      </c>
      <c r="CC10" s="133">
        <v>31</v>
      </c>
      <c r="CD10" s="122">
        <v>8</v>
      </c>
    </row>
    <row r="11" spans="1:82" s="1" customFormat="1" x14ac:dyDescent="0.75">
      <c r="A11" s="88" t="s">
        <v>103</v>
      </c>
      <c r="B11" s="89" t="s">
        <v>104</v>
      </c>
      <c r="C11" s="90">
        <v>44914</v>
      </c>
      <c r="D11" s="91">
        <f>14.5/24</f>
        <v>0.60416666666666663</v>
      </c>
      <c r="E11" s="90" t="s">
        <v>56</v>
      </c>
      <c r="F11" s="92" t="s">
        <v>105</v>
      </c>
      <c r="G11" s="93" t="s">
        <v>64</v>
      </c>
      <c r="H11" s="92" t="s">
        <v>106</v>
      </c>
      <c r="I11" s="93" t="s">
        <v>97</v>
      </c>
      <c r="J11" s="92" t="str">
        <f>F11</f>
        <v>Marshall</v>
      </c>
      <c r="K11" s="90" t="str">
        <f t="shared" si="1"/>
        <v>UConn</v>
      </c>
      <c r="L11" s="94">
        <v>10</v>
      </c>
      <c r="M11" s="95">
        <v>40.5</v>
      </c>
      <c r="N11" s="123"/>
      <c r="O11" s="124"/>
      <c r="P11" s="125" t="str">
        <f t="shared" si="2"/>
        <v>UConn</v>
      </c>
      <c r="Q11" s="107"/>
      <c r="R11" s="100" t="str">
        <f t="shared" si="3"/>
        <v>UConn</v>
      </c>
      <c r="S11" s="100" t="str">
        <f t="shared" si="4"/>
        <v>Marshall</v>
      </c>
      <c r="T11" s="89" t="str">
        <f>K11</f>
        <v>UConn</v>
      </c>
      <c r="U11" s="90" t="str">
        <f t="shared" si="5"/>
        <v>W</v>
      </c>
      <c r="V11" s="89"/>
      <c r="W11" s="90" t="str">
        <f t="shared" si="6"/>
        <v>L</v>
      </c>
      <c r="X11" s="101"/>
      <c r="Y11" s="102"/>
      <c r="Z11" s="123"/>
      <c r="AA11" s="102"/>
      <c r="AB11" s="123"/>
      <c r="AC11" s="102"/>
      <c r="AD11" s="89" t="str">
        <f>K11</f>
        <v>UConn</v>
      </c>
      <c r="AE11" s="107">
        <v>1</v>
      </c>
      <c r="AF11" s="92"/>
      <c r="AG11" s="107"/>
      <c r="AH11" s="92"/>
      <c r="AI11" s="107"/>
      <c r="AJ11" s="92"/>
      <c r="AK11" s="107"/>
      <c r="AL11" s="108" t="str">
        <f>F11</f>
        <v>Marshall</v>
      </c>
      <c r="AM11" s="126">
        <v>8</v>
      </c>
      <c r="AN11" s="124">
        <v>4</v>
      </c>
      <c r="AO11" s="107">
        <v>0</v>
      </c>
      <c r="AP11" s="126">
        <v>6</v>
      </c>
      <c r="AQ11" s="124">
        <v>6</v>
      </c>
      <c r="AR11" s="107">
        <v>0</v>
      </c>
      <c r="AS11" s="108" t="str">
        <f>H11</f>
        <v>UConn</v>
      </c>
      <c r="AT11" s="126">
        <v>6</v>
      </c>
      <c r="AU11" s="124">
        <v>6</v>
      </c>
      <c r="AV11" s="107">
        <v>0</v>
      </c>
      <c r="AW11" s="126">
        <v>9</v>
      </c>
      <c r="AX11" s="124">
        <v>3</v>
      </c>
      <c r="AY11" s="107">
        <v>0</v>
      </c>
      <c r="AZ11" s="92" t="str">
        <f>AL11</f>
        <v>Marshall</v>
      </c>
      <c r="BA11" s="127">
        <v>0.79</v>
      </c>
      <c r="BB11" s="128">
        <v>41</v>
      </c>
      <c r="BC11" s="92" t="s">
        <v>105</v>
      </c>
      <c r="BD11" s="92">
        <v>-0.4</v>
      </c>
      <c r="BE11" s="92" t="s">
        <v>106</v>
      </c>
      <c r="BF11" s="108">
        <v>-15</v>
      </c>
      <c r="BG11" s="92" t="str">
        <f t="shared" si="7"/>
        <v>Marshall</v>
      </c>
      <c r="BH11" s="108">
        <f t="shared" si="8"/>
        <v>14.6</v>
      </c>
      <c r="BI11" s="129">
        <v>42</v>
      </c>
      <c r="BJ11" s="92" t="str">
        <f>J11</f>
        <v>Marshall</v>
      </c>
      <c r="BK11" s="130">
        <f>L11</f>
        <v>10</v>
      </c>
      <c r="BL11" s="131">
        <v>36</v>
      </c>
      <c r="BM11" s="92">
        <v>40.333333333333336</v>
      </c>
      <c r="BN11" s="131">
        <v>42</v>
      </c>
      <c r="BO11" s="123"/>
      <c r="BP11" s="125"/>
      <c r="BQ11" s="102"/>
      <c r="BR11" s="123"/>
      <c r="BS11" s="125"/>
      <c r="BT11" s="102"/>
      <c r="BU11" s="123"/>
      <c r="BV11" s="125"/>
      <c r="BW11" s="102"/>
      <c r="BX11" s="108"/>
      <c r="BY11" s="108"/>
      <c r="BZ11" s="118">
        <v>-0.4</v>
      </c>
      <c r="CA11" s="119">
        <v>-15</v>
      </c>
      <c r="CB11" s="132">
        <f t="shared" si="9"/>
        <v>14.6</v>
      </c>
      <c r="CC11" s="133">
        <v>41</v>
      </c>
      <c r="CD11" s="122">
        <v>9</v>
      </c>
    </row>
    <row r="12" spans="1:82" x14ac:dyDescent="0.75">
      <c r="A12" s="138" t="s">
        <v>107</v>
      </c>
      <c r="B12" s="139" t="s">
        <v>108</v>
      </c>
      <c r="C12" s="140">
        <v>44915</v>
      </c>
      <c r="D12" s="141">
        <f>15.5/24</f>
        <v>0.64583333333333337</v>
      </c>
      <c r="E12" s="140" t="s">
        <v>56</v>
      </c>
      <c r="F12" s="142" t="s">
        <v>109</v>
      </c>
      <c r="G12" s="143" t="s">
        <v>58</v>
      </c>
      <c r="H12" s="142" t="s">
        <v>110</v>
      </c>
      <c r="I12" s="143" t="s">
        <v>85</v>
      </c>
      <c r="J12" s="142" t="str">
        <f>H12</f>
        <v>San Jose State</v>
      </c>
      <c r="K12" s="140" t="str">
        <f t="shared" si="1"/>
        <v>Eastern Michigan</v>
      </c>
      <c r="L12" s="144">
        <v>3.5</v>
      </c>
      <c r="M12" s="145">
        <v>54.5</v>
      </c>
      <c r="N12" s="146"/>
      <c r="O12" s="147"/>
      <c r="P12" s="148" t="str">
        <f t="shared" si="2"/>
        <v>Eastern Michigan</v>
      </c>
      <c r="Q12" s="149"/>
      <c r="R12" s="150" t="str">
        <f t="shared" si="3"/>
        <v>Eastern Michigan</v>
      </c>
      <c r="S12" s="150" t="str">
        <f t="shared" si="4"/>
        <v>San Jose State</v>
      </c>
      <c r="T12" s="139" t="str">
        <f>J12</f>
        <v>San Jose State</v>
      </c>
      <c r="U12" s="140" t="str">
        <f t="shared" si="5"/>
        <v>L</v>
      </c>
      <c r="V12" s="139"/>
      <c r="W12" s="140" t="str">
        <f t="shared" si="6"/>
        <v>L</v>
      </c>
      <c r="X12" s="165"/>
      <c r="Y12" s="151"/>
      <c r="Z12" s="146"/>
      <c r="AA12" s="151"/>
      <c r="AB12" s="146"/>
      <c r="AC12" s="151"/>
      <c r="AD12" s="139" t="str">
        <f t="shared" ref="AD12:AD22" si="10">J12</f>
        <v>San Jose State</v>
      </c>
      <c r="AE12" s="149">
        <v>26</v>
      </c>
      <c r="AF12" s="139"/>
      <c r="AG12" s="149"/>
      <c r="AH12" s="139"/>
      <c r="AI12" s="149"/>
      <c r="AJ12" s="139"/>
      <c r="AK12" s="149"/>
      <c r="AL12" s="152" t="str">
        <f>F12</f>
        <v>Eastern Michigan</v>
      </c>
      <c r="AM12" s="153">
        <v>8</v>
      </c>
      <c r="AN12" s="147">
        <v>4</v>
      </c>
      <c r="AO12" s="149">
        <v>0</v>
      </c>
      <c r="AP12" s="153">
        <v>6</v>
      </c>
      <c r="AQ12" s="147">
        <v>5</v>
      </c>
      <c r="AR12" s="149">
        <v>1</v>
      </c>
      <c r="AS12" s="152" t="str">
        <f>H12</f>
        <v>San Jose State</v>
      </c>
      <c r="AT12" s="153">
        <v>7</v>
      </c>
      <c r="AU12" s="147">
        <v>4</v>
      </c>
      <c r="AV12" s="149">
        <v>0</v>
      </c>
      <c r="AW12" s="153">
        <v>4</v>
      </c>
      <c r="AX12" s="147">
        <v>7</v>
      </c>
      <c r="AY12" s="149">
        <v>0</v>
      </c>
      <c r="AZ12" s="142" t="str">
        <f>AS12</f>
        <v>San Jose State</v>
      </c>
      <c r="BA12" s="154">
        <v>0.54</v>
      </c>
      <c r="BB12" s="155">
        <v>14</v>
      </c>
      <c r="BC12" s="142" t="s">
        <v>109</v>
      </c>
      <c r="BD12" s="142">
        <v>-10.9</v>
      </c>
      <c r="BE12" s="142" t="s">
        <v>110</v>
      </c>
      <c r="BF12" s="152">
        <v>-5</v>
      </c>
      <c r="BG12" s="142" t="str">
        <f t="shared" si="7"/>
        <v>San Jose State</v>
      </c>
      <c r="BH12" s="152">
        <f t="shared" si="8"/>
        <v>5.9</v>
      </c>
      <c r="BI12" s="156">
        <v>27</v>
      </c>
      <c r="BJ12" s="142" t="str">
        <f>J12</f>
        <v>San Jose State</v>
      </c>
      <c r="BK12" s="157">
        <f>L12</f>
        <v>3.5</v>
      </c>
      <c r="BL12" s="158">
        <v>19</v>
      </c>
      <c r="BM12" s="142">
        <v>20.333333333333332</v>
      </c>
      <c r="BN12" s="158">
        <v>18</v>
      </c>
      <c r="BO12" s="146"/>
      <c r="BP12" s="148"/>
      <c r="BQ12" s="140"/>
      <c r="BR12" s="146"/>
      <c r="BS12" s="148"/>
      <c r="BT12" s="140"/>
      <c r="BU12" s="146"/>
      <c r="BV12" s="148"/>
      <c r="BW12" s="140"/>
      <c r="BX12" s="159"/>
      <c r="BY12" s="152"/>
      <c r="BZ12" s="160">
        <v>-10.9</v>
      </c>
      <c r="CA12" s="161">
        <v>-5</v>
      </c>
      <c r="CB12" s="162">
        <f t="shared" si="9"/>
        <v>5.9</v>
      </c>
      <c r="CC12" s="163">
        <v>26</v>
      </c>
      <c r="CD12" s="164">
        <v>10</v>
      </c>
    </row>
    <row r="13" spans="1:82" x14ac:dyDescent="0.75">
      <c r="A13" s="138" t="s">
        <v>111</v>
      </c>
      <c r="B13" s="139" t="s">
        <v>108</v>
      </c>
      <c r="C13" s="140">
        <v>44915</v>
      </c>
      <c r="D13" s="141">
        <f>19.5/24</f>
        <v>0.8125</v>
      </c>
      <c r="E13" s="140" t="s">
        <v>56</v>
      </c>
      <c r="F13" s="142" t="s">
        <v>112</v>
      </c>
      <c r="G13" s="143" t="s">
        <v>97</v>
      </c>
      <c r="H13" s="142" t="s">
        <v>113</v>
      </c>
      <c r="I13" s="143" t="s">
        <v>58</v>
      </c>
      <c r="J13" s="142" t="str">
        <f>H13</f>
        <v>Toledo</v>
      </c>
      <c r="K13" s="140" t="str">
        <f t="shared" si="1"/>
        <v>Liberty</v>
      </c>
      <c r="L13" s="144">
        <v>5</v>
      </c>
      <c r="M13" s="145">
        <v>54</v>
      </c>
      <c r="N13" s="146"/>
      <c r="O13" s="147"/>
      <c r="P13" s="148" t="str">
        <f t="shared" si="2"/>
        <v>Liberty</v>
      </c>
      <c r="Q13" s="149"/>
      <c r="R13" s="150" t="str">
        <f t="shared" si="3"/>
        <v>Liberty</v>
      </c>
      <c r="S13" s="150" t="str">
        <f t="shared" si="4"/>
        <v>Toledo</v>
      </c>
      <c r="T13" s="139" t="str">
        <f>K13</f>
        <v>Liberty</v>
      </c>
      <c r="U13" s="140" t="str">
        <f t="shared" si="5"/>
        <v>W</v>
      </c>
      <c r="V13" s="139"/>
      <c r="W13" s="140" t="str">
        <f t="shared" si="6"/>
        <v>L</v>
      </c>
      <c r="X13" s="165"/>
      <c r="Y13" s="151"/>
      <c r="Z13" s="146"/>
      <c r="AA13" s="151"/>
      <c r="AB13" s="146"/>
      <c r="AC13" s="151"/>
      <c r="AD13" s="139" t="str">
        <f t="shared" si="10"/>
        <v>Toledo</v>
      </c>
      <c r="AE13" s="149">
        <v>27</v>
      </c>
      <c r="AF13" s="139"/>
      <c r="AG13" s="149"/>
      <c r="AH13" s="139"/>
      <c r="AI13" s="149"/>
      <c r="AJ13" s="139"/>
      <c r="AK13" s="149"/>
      <c r="AL13" s="152" t="str">
        <f>F13</f>
        <v>Liberty</v>
      </c>
      <c r="AM13" s="153">
        <v>8</v>
      </c>
      <c r="AN13" s="147">
        <v>4</v>
      </c>
      <c r="AO13" s="149">
        <v>0</v>
      </c>
      <c r="AP13" s="153">
        <v>5</v>
      </c>
      <c r="AQ13" s="147">
        <v>7</v>
      </c>
      <c r="AR13" s="149">
        <v>0</v>
      </c>
      <c r="AS13" s="152" t="str">
        <f>H13</f>
        <v>Toledo</v>
      </c>
      <c r="AT13" s="153">
        <v>8</v>
      </c>
      <c r="AU13" s="147">
        <v>5</v>
      </c>
      <c r="AV13" s="149">
        <v>0</v>
      </c>
      <c r="AW13" s="153">
        <v>5</v>
      </c>
      <c r="AX13" s="147">
        <v>8</v>
      </c>
      <c r="AY13" s="149">
        <v>0</v>
      </c>
      <c r="AZ13" s="142" t="str">
        <f>AS13</f>
        <v>Toledo</v>
      </c>
      <c r="BA13" s="154">
        <v>0.6</v>
      </c>
      <c r="BB13" s="155">
        <v>20</v>
      </c>
      <c r="BC13" s="142" t="s">
        <v>112</v>
      </c>
      <c r="BD13" s="142">
        <v>-4</v>
      </c>
      <c r="BE13" s="142" t="s">
        <v>113</v>
      </c>
      <c r="BF13" s="152">
        <v>-3.6</v>
      </c>
      <c r="BG13" s="142" t="str">
        <f t="shared" si="7"/>
        <v>Toledo</v>
      </c>
      <c r="BH13" s="152">
        <f t="shared" si="8"/>
        <v>0.39999999999999991</v>
      </c>
      <c r="BI13" s="156">
        <v>3</v>
      </c>
      <c r="BJ13" s="142" t="str">
        <f>J13</f>
        <v>Toledo</v>
      </c>
      <c r="BK13" s="166">
        <f>L13</f>
        <v>5</v>
      </c>
      <c r="BL13" s="158">
        <v>21</v>
      </c>
      <c r="BM13" s="142">
        <v>15</v>
      </c>
      <c r="BN13" s="158">
        <v>14</v>
      </c>
      <c r="BO13" s="146"/>
      <c r="BP13" s="148"/>
      <c r="BQ13" s="140"/>
      <c r="BR13" s="146"/>
      <c r="BS13" s="148"/>
      <c r="BT13" s="140"/>
      <c r="BU13" s="146"/>
      <c r="BV13" s="148"/>
      <c r="BW13" s="140"/>
      <c r="BX13" s="159"/>
      <c r="BY13" s="152" t="s">
        <v>112</v>
      </c>
      <c r="BZ13" s="160">
        <v>-4</v>
      </c>
      <c r="CA13" s="161">
        <v>-3.6</v>
      </c>
      <c r="CB13" s="162">
        <f t="shared" si="9"/>
        <v>0.39999999999999991</v>
      </c>
      <c r="CC13" s="163">
        <v>2</v>
      </c>
      <c r="CD13" s="164">
        <v>11</v>
      </c>
    </row>
    <row r="14" spans="1:82" x14ac:dyDescent="0.75">
      <c r="A14" s="138" t="s">
        <v>114</v>
      </c>
      <c r="B14" s="139" t="s">
        <v>115</v>
      </c>
      <c r="C14" s="140">
        <v>44916</v>
      </c>
      <c r="D14" s="141">
        <f>21/24</f>
        <v>0.875</v>
      </c>
      <c r="E14" s="140" t="s">
        <v>56</v>
      </c>
      <c r="F14" s="142" t="s">
        <v>116</v>
      </c>
      <c r="G14" s="143" t="s">
        <v>60</v>
      </c>
      <c r="H14" s="142" t="s">
        <v>117</v>
      </c>
      <c r="I14" s="143" t="s">
        <v>64</v>
      </c>
      <c r="J14" s="142" t="str">
        <f>H14</f>
        <v>South Alabama</v>
      </c>
      <c r="K14" s="140" t="str">
        <f t="shared" si="1"/>
        <v>Western Kentucky</v>
      </c>
      <c r="L14" s="144">
        <v>8</v>
      </c>
      <c r="M14" s="145">
        <v>53.5</v>
      </c>
      <c r="N14" s="146"/>
      <c r="O14" s="147"/>
      <c r="P14" s="148" t="str">
        <f t="shared" si="2"/>
        <v>Western Kentucky</v>
      </c>
      <c r="Q14" s="149"/>
      <c r="R14" s="150" t="str">
        <f t="shared" si="3"/>
        <v>Western Kentucky</v>
      </c>
      <c r="S14" s="150" t="str">
        <f t="shared" si="4"/>
        <v>South Alabama</v>
      </c>
      <c r="T14" s="139" t="str">
        <f t="shared" ref="T14:T22" si="11">J14</f>
        <v>South Alabama</v>
      </c>
      <c r="U14" s="140" t="str">
        <f t="shared" si="5"/>
        <v>L</v>
      </c>
      <c r="V14" s="139"/>
      <c r="W14" s="140" t="str">
        <f t="shared" si="6"/>
        <v>L</v>
      </c>
      <c r="X14" s="165"/>
      <c r="Y14" s="151"/>
      <c r="Z14" s="146"/>
      <c r="AA14" s="151"/>
      <c r="AB14" s="146"/>
      <c r="AC14" s="151"/>
      <c r="AD14" s="139" t="str">
        <f t="shared" si="10"/>
        <v>South Alabama</v>
      </c>
      <c r="AE14" s="149">
        <v>28</v>
      </c>
      <c r="AF14" s="142"/>
      <c r="AG14" s="149"/>
      <c r="AH14" s="142"/>
      <c r="AI14" s="149"/>
      <c r="AJ14" s="142"/>
      <c r="AK14" s="149"/>
      <c r="AL14" s="152" t="str">
        <f>F14</f>
        <v>Western Kentucky</v>
      </c>
      <c r="AM14" s="153">
        <v>8</v>
      </c>
      <c r="AN14" s="147">
        <v>5</v>
      </c>
      <c r="AO14" s="149">
        <v>0</v>
      </c>
      <c r="AP14" s="153">
        <v>8</v>
      </c>
      <c r="AQ14" s="147">
        <v>5</v>
      </c>
      <c r="AR14" s="149">
        <v>0</v>
      </c>
      <c r="AS14" s="152" t="str">
        <f>H14</f>
        <v>South Alabama</v>
      </c>
      <c r="AT14" s="153">
        <v>10</v>
      </c>
      <c r="AU14" s="147">
        <v>2</v>
      </c>
      <c r="AV14" s="149">
        <v>0</v>
      </c>
      <c r="AW14" s="153">
        <v>7</v>
      </c>
      <c r="AX14" s="147">
        <v>4</v>
      </c>
      <c r="AY14" s="149">
        <v>1</v>
      </c>
      <c r="AZ14" s="142" t="str">
        <f>AS14</f>
        <v>South Alabama</v>
      </c>
      <c r="BA14" s="154">
        <v>0.52</v>
      </c>
      <c r="BB14" s="155">
        <v>7</v>
      </c>
      <c r="BC14" s="142" t="s">
        <v>116</v>
      </c>
      <c r="BD14" s="142">
        <v>4</v>
      </c>
      <c r="BE14" s="142" t="s">
        <v>117</v>
      </c>
      <c r="BF14" s="152">
        <v>-0.4</v>
      </c>
      <c r="BG14" s="142" t="str">
        <f t="shared" si="7"/>
        <v>Western Kentucky</v>
      </c>
      <c r="BH14" s="152">
        <f t="shared" si="8"/>
        <v>4.4000000000000004</v>
      </c>
      <c r="BI14" s="156">
        <v>23</v>
      </c>
      <c r="BJ14" s="142" t="str">
        <f>J14</f>
        <v>South Alabama</v>
      </c>
      <c r="BK14" s="166">
        <f>L14</f>
        <v>8</v>
      </c>
      <c r="BL14" s="158">
        <v>35</v>
      </c>
      <c r="BM14" s="142">
        <v>21.333333333333332</v>
      </c>
      <c r="BN14" s="158">
        <v>21</v>
      </c>
      <c r="BO14" s="146" t="str">
        <f>BC14</f>
        <v>Western Kentucky</v>
      </c>
      <c r="BP14" s="148" t="s">
        <v>77</v>
      </c>
      <c r="BQ14" s="140" t="s">
        <v>118</v>
      </c>
      <c r="BR14" s="146" t="str">
        <f>BC14</f>
        <v>Western Kentucky</v>
      </c>
      <c r="BS14" s="148" t="s">
        <v>119</v>
      </c>
      <c r="BT14" s="140" t="s">
        <v>120</v>
      </c>
      <c r="BU14" s="146"/>
      <c r="BV14" s="148"/>
      <c r="BW14" s="140"/>
      <c r="BX14" s="159"/>
      <c r="BY14" s="152"/>
      <c r="BZ14" s="160">
        <v>4</v>
      </c>
      <c r="CA14" s="161">
        <v>-0.4</v>
      </c>
      <c r="CB14" s="162">
        <f t="shared" si="9"/>
        <v>4.4000000000000004</v>
      </c>
      <c r="CC14" s="163">
        <v>22</v>
      </c>
      <c r="CD14" s="164">
        <v>12</v>
      </c>
    </row>
    <row r="15" spans="1:82" s="1" customFormat="1" x14ac:dyDescent="0.75">
      <c r="A15" s="88" t="s">
        <v>121</v>
      </c>
      <c r="B15" s="89" t="s">
        <v>122</v>
      </c>
      <c r="C15" s="90">
        <v>44917</v>
      </c>
      <c r="D15" s="91">
        <f>19.5/24</f>
        <v>0.8125</v>
      </c>
      <c r="E15" s="90" t="s">
        <v>56</v>
      </c>
      <c r="F15" s="92" t="s">
        <v>123</v>
      </c>
      <c r="G15" s="93" t="s">
        <v>124</v>
      </c>
      <c r="H15" s="92" t="s">
        <v>125</v>
      </c>
      <c r="I15" s="93" t="s">
        <v>85</v>
      </c>
      <c r="J15" s="92" t="str">
        <f>F15</f>
        <v>Baylor</v>
      </c>
      <c r="K15" s="90" t="str">
        <f t="shared" si="1"/>
        <v>Air Force</v>
      </c>
      <c r="L15" s="94">
        <v>6.5</v>
      </c>
      <c r="M15" s="95">
        <v>50</v>
      </c>
      <c r="N15" s="123"/>
      <c r="O15" s="124"/>
      <c r="P15" s="125" t="str">
        <f t="shared" si="2"/>
        <v>Air Force</v>
      </c>
      <c r="Q15" s="107"/>
      <c r="R15" s="100" t="str">
        <f t="shared" si="3"/>
        <v>Air Force</v>
      </c>
      <c r="S15" s="100" t="str">
        <f t="shared" si="4"/>
        <v>Baylor</v>
      </c>
      <c r="T15" s="89" t="str">
        <f t="shared" si="11"/>
        <v>Baylor</v>
      </c>
      <c r="U15" s="90" t="str">
        <f t="shared" si="5"/>
        <v>L</v>
      </c>
      <c r="V15" s="89"/>
      <c r="W15" s="90" t="str">
        <f t="shared" si="6"/>
        <v>L</v>
      </c>
      <c r="X15" s="101"/>
      <c r="Y15" s="102"/>
      <c r="Z15" s="123"/>
      <c r="AA15" s="102"/>
      <c r="AB15" s="123"/>
      <c r="AC15" s="102"/>
      <c r="AD15" s="89" t="str">
        <f t="shared" si="10"/>
        <v>Baylor</v>
      </c>
      <c r="AE15" s="107">
        <v>29</v>
      </c>
      <c r="AF15" s="89"/>
      <c r="AG15" s="107"/>
      <c r="AH15" s="89"/>
      <c r="AI15" s="107"/>
      <c r="AJ15" s="89"/>
      <c r="AK15" s="107"/>
      <c r="AL15" s="108" t="str">
        <f>F15</f>
        <v>Baylor</v>
      </c>
      <c r="AM15" s="126">
        <v>6</v>
      </c>
      <c r="AN15" s="124">
        <v>6</v>
      </c>
      <c r="AO15" s="107">
        <v>0</v>
      </c>
      <c r="AP15" s="126">
        <v>7</v>
      </c>
      <c r="AQ15" s="124">
        <v>5</v>
      </c>
      <c r="AR15" s="107">
        <v>0</v>
      </c>
      <c r="AS15" s="108" t="str">
        <f>H15</f>
        <v>Air Force</v>
      </c>
      <c r="AT15" s="126">
        <v>9</v>
      </c>
      <c r="AU15" s="124">
        <v>3</v>
      </c>
      <c r="AV15" s="107">
        <v>0</v>
      </c>
      <c r="AW15" s="126">
        <v>6</v>
      </c>
      <c r="AX15" s="124">
        <v>6</v>
      </c>
      <c r="AY15" s="107">
        <v>0</v>
      </c>
      <c r="AZ15" s="92" t="str">
        <f>AL15</f>
        <v>Baylor</v>
      </c>
      <c r="BA15" s="127">
        <v>0.72</v>
      </c>
      <c r="BB15" s="128">
        <v>37</v>
      </c>
      <c r="BC15" s="92" t="s">
        <v>123</v>
      </c>
      <c r="BD15" s="92">
        <v>10.6</v>
      </c>
      <c r="BE15" s="92" t="s">
        <v>125</v>
      </c>
      <c r="BF15" s="108">
        <v>2.4</v>
      </c>
      <c r="BG15" s="92" t="str">
        <f t="shared" si="7"/>
        <v>Baylor</v>
      </c>
      <c r="BH15" s="108">
        <f t="shared" si="8"/>
        <v>8.1999999999999993</v>
      </c>
      <c r="BI15" s="129">
        <v>34</v>
      </c>
      <c r="BJ15" s="92" t="str">
        <f>J15</f>
        <v>Baylor</v>
      </c>
      <c r="BK15" s="130">
        <f>L15</f>
        <v>6.5</v>
      </c>
      <c r="BL15" s="131">
        <v>27</v>
      </c>
      <c r="BM15" s="92">
        <v>33</v>
      </c>
      <c r="BN15" s="131">
        <v>36</v>
      </c>
      <c r="BO15" s="115"/>
      <c r="BP15" s="116"/>
      <c r="BQ15" s="90"/>
      <c r="BR15" s="115"/>
      <c r="BS15" s="116"/>
      <c r="BT15" s="90"/>
      <c r="BU15" s="115"/>
      <c r="BV15" s="116"/>
      <c r="BW15" s="90"/>
      <c r="BX15" s="117" t="str">
        <f>F15</f>
        <v>Baylor</v>
      </c>
      <c r="BY15" s="108"/>
      <c r="BZ15" s="118">
        <v>10.6</v>
      </c>
      <c r="CA15" s="119">
        <v>2.4</v>
      </c>
      <c r="CB15" s="132">
        <f t="shared" si="9"/>
        <v>8.1999999999999993</v>
      </c>
      <c r="CC15" s="133">
        <v>33</v>
      </c>
      <c r="CD15" s="122">
        <v>13</v>
      </c>
    </row>
    <row r="16" spans="1:82" s="1" customFormat="1" x14ac:dyDescent="0.75">
      <c r="A16" s="88" t="s">
        <v>126</v>
      </c>
      <c r="B16" s="89" t="s">
        <v>55</v>
      </c>
      <c r="C16" s="90">
        <v>44918</v>
      </c>
      <c r="D16" s="91">
        <f>15/24</f>
        <v>0.625</v>
      </c>
      <c r="E16" s="90" t="s">
        <v>56</v>
      </c>
      <c r="F16" s="92" t="s">
        <v>127</v>
      </c>
      <c r="G16" s="93" t="s">
        <v>64</v>
      </c>
      <c r="H16" s="92" t="s">
        <v>128</v>
      </c>
      <c r="I16" s="93" t="s">
        <v>68</v>
      </c>
      <c r="J16" s="92" t="str">
        <f>H16</f>
        <v>Houston</v>
      </c>
      <c r="K16" s="90" t="str">
        <f t="shared" si="1"/>
        <v>UL Lafayette</v>
      </c>
      <c r="L16" s="94">
        <v>6.5</v>
      </c>
      <c r="M16" s="95">
        <v>61</v>
      </c>
      <c r="N16" s="123"/>
      <c r="O16" s="124"/>
      <c r="P16" s="125" t="str">
        <f t="shared" si="2"/>
        <v>UL Lafayette</v>
      </c>
      <c r="Q16" s="107"/>
      <c r="R16" s="100" t="str">
        <f t="shared" si="3"/>
        <v>UL Lafayette</v>
      </c>
      <c r="S16" s="100" t="str">
        <f t="shared" si="4"/>
        <v>Houston</v>
      </c>
      <c r="T16" s="89" t="str">
        <f t="shared" si="11"/>
        <v>Houston</v>
      </c>
      <c r="U16" s="90" t="str">
        <f t="shared" si="5"/>
        <v>L</v>
      </c>
      <c r="V16" s="89"/>
      <c r="W16" s="90" t="str">
        <f t="shared" si="6"/>
        <v>L</v>
      </c>
      <c r="X16" s="101"/>
      <c r="Y16" s="102"/>
      <c r="Z16" s="123"/>
      <c r="AA16" s="102"/>
      <c r="AB16" s="123"/>
      <c r="AC16" s="102"/>
      <c r="AD16" s="89" t="str">
        <f t="shared" si="10"/>
        <v>Houston</v>
      </c>
      <c r="AE16" s="107">
        <v>30</v>
      </c>
      <c r="AF16" s="89"/>
      <c r="AG16" s="107"/>
      <c r="AH16" s="89"/>
      <c r="AI16" s="107"/>
      <c r="AJ16" s="89"/>
      <c r="AK16" s="107"/>
      <c r="AL16" s="108" t="str">
        <f>F16</f>
        <v>UL Lafayette</v>
      </c>
      <c r="AM16" s="126">
        <v>6</v>
      </c>
      <c r="AN16" s="124">
        <v>6</v>
      </c>
      <c r="AO16" s="107">
        <v>0</v>
      </c>
      <c r="AP16" s="126">
        <v>7</v>
      </c>
      <c r="AQ16" s="124">
        <v>5</v>
      </c>
      <c r="AR16" s="107">
        <v>0</v>
      </c>
      <c r="AS16" s="108" t="str">
        <f>H16</f>
        <v>Houston</v>
      </c>
      <c r="AT16" s="126">
        <v>7</v>
      </c>
      <c r="AU16" s="124">
        <v>5</v>
      </c>
      <c r="AV16" s="107">
        <v>0</v>
      </c>
      <c r="AW16" s="126">
        <v>4</v>
      </c>
      <c r="AX16" s="124">
        <v>8</v>
      </c>
      <c r="AY16" s="107">
        <v>0</v>
      </c>
      <c r="AZ16" s="92" t="str">
        <f>AS16</f>
        <v>Houston</v>
      </c>
      <c r="BA16" s="127">
        <v>0.56999999999999995</v>
      </c>
      <c r="BB16" s="128">
        <v>18</v>
      </c>
      <c r="BC16" s="92" t="s">
        <v>127</v>
      </c>
      <c r="BD16" s="92">
        <v>-2.4</v>
      </c>
      <c r="BE16" s="92" t="s">
        <v>128</v>
      </c>
      <c r="BF16" s="108">
        <v>4.0999999999999996</v>
      </c>
      <c r="BG16" s="92" t="str">
        <f t="shared" si="7"/>
        <v>Houston</v>
      </c>
      <c r="BH16" s="108">
        <f t="shared" si="8"/>
        <v>6.5</v>
      </c>
      <c r="BI16" s="129">
        <v>30</v>
      </c>
      <c r="BJ16" s="92" t="str">
        <f>J16</f>
        <v>Houston</v>
      </c>
      <c r="BK16" s="130">
        <f>L16</f>
        <v>6.5</v>
      </c>
      <c r="BL16" s="131">
        <v>26</v>
      </c>
      <c r="BM16" s="92">
        <v>25</v>
      </c>
      <c r="BN16" s="131">
        <v>27</v>
      </c>
      <c r="BO16" s="123"/>
      <c r="BP16" s="125"/>
      <c r="BQ16" s="90"/>
      <c r="BR16" s="123"/>
      <c r="BS16" s="125"/>
      <c r="BT16" s="90"/>
      <c r="BU16" s="123"/>
      <c r="BV16" s="125"/>
      <c r="BW16" s="90"/>
      <c r="BX16" s="117" t="str">
        <f>F16</f>
        <v>UL Lafayette</v>
      </c>
      <c r="BY16" s="108"/>
      <c r="BZ16" s="118">
        <v>-2.4</v>
      </c>
      <c r="CA16" s="119">
        <v>4.0999999999999996</v>
      </c>
      <c r="CB16" s="132">
        <f t="shared" si="9"/>
        <v>6.5</v>
      </c>
      <c r="CC16" s="133">
        <v>29</v>
      </c>
      <c r="CD16" s="122">
        <v>14</v>
      </c>
    </row>
    <row r="17" spans="1:82" s="1" customFormat="1" x14ac:dyDescent="0.75">
      <c r="A17" s="88" t="s">
        <v>129</v>
      </c>
      <c r="B17" s="89" t="s">
        <v>55</v>
      </c>
      <c r="C17" s="90">
        <v>44918</v>
      </c>
      <c r="D17" s="91">
        <f>18.5/24</f>
        <v>0.77083333333333337</v>
      </c>
      <c r="E17" s="90" t="s">
        <v>56</v>
      </c>
      <c r="F17" s="92" t="s">
        <v>130</v>
      </c>
      <c r="G17" s="93" t="s">
        <v>70</v>
      </c>
      <c r="H17" s="92" t="s">
        <v>131</v>
      </c>
      <c r="I17" s="93" t="s">
        <v>74</v>
      </c>
      <c r="J17" s="92" t="str">
        <f>F17</f>
        <v>Wake Forest</v>
      </c>
      <c r="K17" s="90" t="str">
        <f t="shared" si="1"/>
        <v>Missouri</v>
      </c>
      <c r="L17" s="94">
        <v>1</v>
      </c>
      <c r="M17" s="95">
        <v>61</v>
      </c>
      <c r="N17" s="167"/>
      <c r="O17" s="124"/>
      <c r="P17" s="168"/>
      <c r="Q17" s="107"/>
      <c r="R17" s="100" t="str">
        <f t="shared" si="3"/>
        <v>Missouri</v>
      </c>
      <c r="S17" s="100" t="str">
        <f t="shared" si="4"/>
        <v>Wake Forest</v>
      </c>
      <c r="T17" s="89" t="str">
        <f t="shared" si="11"/>
        <v>Wake Forest</v>
      </c>
      <c r="U17" s="90" t="str">
        <f t="shared" si="5"/>
        <v>L</v>
      </c>
      <c r="V17" s="89"/>
      <c r="W17" s="90" t="str">
        <f t="shared" si="6"/>
        <v>L</v>
      </c>
      <c r="X17" s="101"/>
      <c r="Y17" s="102"/>
      <c r="Z17" s="123"/>
      <c r="AA17" s="102"/>
      <c r="AB17" s="123"/>
      <c r="AC17" s="102"/>
      <c r="AD17" s="89" t="str">
        <f t="shared" si="10"/>
        <v>Wake Forest</v>
      </c>
      <c r="AE17" s="107">
        <v>9</v>
      </c>
      <c r="AF17" s="92"/>
      <c r="AG17" s="107"/>
      <c r="AH17" s="92"/>
      <c r="AI17" s="107"/>
      <c r="AJ17" s="92"/>
      <c r="AK17" s="107"/>
      <c r="AL17" s="108" t="str">
        <f>F17</f>
        <v>Wake Forest</v>
      </c>
      <c r="AM17" s="126">
        <v>7</v>
      </c>
      <c r="AN17" s="124">
        <v>5</v>
      </c>
      <c r="AO17" s="107">
        <v>0</v>
      </c>
      <c r="AP17" s="126">
        <v>7</v>
      </c>
      <c r="AQ17" s="124">
        <v>5</v>
      </c>
      <c r="AR17" s="107">
        <v>0</v>
      </c>
      <c r="AS17" s="108" t="str">
        <f>H17</f>
        <v>Missouri</v>
      </c>
      <c r="AT17" s="126">
        <v>6</v>
      </c>
      <c r="AU17" s="124">
        <v>6</v>
      </c>
      <c r="AV17" s="107">
        <v>0</v>
      </c>
      <c r="AW17" s="126">
        <v>7</v>
      </c>
      <c r="AX17" s="124">
        <v>5</v>
      </c>
      <c r="AY17" s="107">
        <v>0</v>
      </c>
      <c r="AZ17" s="92" t="str">
        <f>AL17</f>
        <v>Wake Forest</v>
      </c>
      <c r="BA17" s="127">
        <v>0.56999999999999995</v>
      </c>
      <c r="BB17" s="128">
        <v>17</v>
      </c>
      <c r="BC17" s="92" t="s">
        <v>130</v>
      </c>
      <c r="BD17" s="92">
        <v>6.9</v>
      </c>
      <c r="BE17" s="92" t="s">
        <v>131</v>
      </c>
      <c r="BF17" s="108">
        <v>3.2</v>
      </c>
      <c r="BG17" s="92" t="str">
        <f t="shared" si="7"/>
        <v>Wake Forest</v>
      </c>
      <c r="BH17" s="108">
        <f t="shared" si="8"/>
        <v>3.7</v>
      </c>
      <c r="BI17" s="129">
        <v>21</v>
      </c>
      <c r="BJ17" s="92" t="str">
        <f>J17</f>
        <v>Wake Forest</v>
      </c>
      <c r="BK17" s="130">
        <f>L17</f>
        <v>1</v>
      </c>
      <c r="BL17" s="131">
        <v>3</v>
      </c>
      <c r="BM17" s="92">
        <v>13.666666666666666</v>
      </c>
      <c r="BN17" s="131">
        <v>11</v>
      </c>
      <c r="BO17" s="123" t="str">
        <f>BC17</f>
        <v>Wake Forest</v>
      </c>
      <c r="BP17" s="125" t="s">
        <v>132</v>
      </c>
      <c r="BQ17" s="102" t="s">
        <v>133</v>
      </c>
      <c r="BR17" s="123" t="str">
        <f>BE17</f>
        <v>Missouri</v>
      </c>
      <c r="BS17" s="125" t="s">
        <v>86</v>
      </c>
      <c r="BT17" s="102" t="s">
        <v>134</v>
      </c>
      <c r="BU17" s="123" t="str">
        <f>BR17</f>
        <v>Missouri</v>
      </c>
      <c r="BV17" s="125" t="s">
        <v>135</v>
      </c>
      <c r="BW17" s="102" t="s">
        <v>136</v>
      </c>
      <c r="BX17" s="108"/>
      <c r="BY17" s="108"/>
      <c r="BZ17" s="118">
        <v>6.9</v>
      </c>
      <c r="CA17" s="119">
        <v>3.2</v>
      </c>
      <c r="CB17" s="132">
        <f t="shared" si="9"/>
        <v>3.7</v>
      </c>
      <c r="CC17" s="133">
        <v>20</v>
      </c>
      <c r="CD17" s="122">
        <v>15</v>
      </c>
    </row>
    <row r="18" spans="1:82" x14ac:dyDescent="0.75">
      <c r="A18" s="138" t="s">
        <v>137</v>
      </c>
      <c r="B18" s="139" t="s">
        <v>66</v>
      </c>
      <c r="C18" s="140">
        <v>44919</v>
      </c>
      <c r="D18" s="141">
        <f>20/24</f>
        <v>0.83333333333333337</v>
      </c>
      <c r="E18" s="140" t="s">
        <v>56</v>
      </c>
      <c r="F18" s="142" t="s">
        <v>138</v>
      </c>
      <c r="G18" s="143" t="s">
        <v>60</v>
      </c>
      <c r="H18" s="142" t="s">
        <v>139</v>
      </c>
      <c r="I18" s="143" t="s">
        <v>85</v>
      </c>
      <c r="J18" s="142" t="str">
        <f>H18</f>
        <v>San Diego State</v>
      </c>
      <c r="K18" s="140" t="str">
        <f t="shared" si="1"/>
        <v>Middle Tenn State</v>
      </c>
      <c r="L18" s="144">
        <v>7</v>
      </c>
      <c r="M18" s="145">
        <v>49</v>
      </c>
      <c r="N18" s="169"/>
      <c r="O18" s="147"/>
      <c r="P18" s="170" t="str">
        <f t="shared" ref="P18:P44" si="12">IF(+N18=K18,J18,K18)</f>
        <v>Middle Tenn State</v>
      </c>
      <c r="Q18" s="149"/>
      <c r="R18" s="150" t="str">
        <f t="shared" si="3"/>
        <v>Middle Tenn State</v>
      </c>
      <c r="S18" s="150" t="str">
        <f t="shared" si="4"/>
        <v>San Diego State</v>
      </c>
      <c r="T18" s="139" t="str">
        <f t="shared" si="11"/>
        <v>San Diego State</v>
      </c>
      <c r="U18" s="140" t="str">
        <f t="shared" si="5"/>
        <v>L</v>
      </c>
      <c r="V18" s="139"/>
      <c r="W18" s="140" t="str">
        <f t="shared" si="6"/>
        <v>L</v>
      </c>
      <c r="X18" s="165"/>
      <c r="Y18" s="151"/>
      <c r="Z18" s="146"/>
      <c r="AA18" s="151"/>
      <c r="AB18" s="146"/>
      <c r="AC18" s="151"/>
      <c r="AD18" s="139" t="str">
        <f t="shared" si="10"/>
        <v>San Diego State</v>
      </c>
      <c r="AE18" s="149">
        <v>31</v>
      </c>
      <c r="AF18" s="142"/>
      <c r="AG18" s="149"/>
      <c r="AH18" s="142"/>
      <c r="AI18" s="149"/>
      <c r="AJ18" s="142"/>
      <c r="AK18" s="149"/>
      <c r="AL18" s="152" t="str">
        <f>F18</f>
        <v>Middle Tenn State</v>
      </c>
      <c r="AM18" s="153">
        <v>7</v>
      </c>
      <c r="AN18" s="147">
        <v>5</v>
      </c>
      <c r="AO18" s="149">
        <v>0</v>
      </c>
      <c r="AP18" s="153">
        <v>5</v>
      </c>
      <c r="AQ18" s="147">
        <v>6</v>
      </c>
      <c r="AR18" s="149">
        <v>1</v>
      </c>
      <c r="AS18" s="152" t="str">
        <f>H18</f>
        <v>San Diego State</v>
      </c>
      <c r="AT18" s="153">
        <v>7</v>
      </c>
      <c r="AU18" s="147">
        <v>5</v>
      </c>
      <c r="AV18" s="149">
        <v>0</v>
      </c>
      <c r="AW18" s="153">
        <v>5</v>
      </c>
      <c r="AX18" s="147">
        <v>7</v>
      </c>
      <c r="AY18" s="149">
        <v>0</v>
      </c>
      <c r="AZ18" s="142" t="str">
        <f>AS18</f>
        <v>San Diego State</v>
      </c>
      <c r="BA18" s="154">
        <v>0.7</v>
      </c>
      <c r="BB18" s="155">
        <v>35</v>
      </c>
      <c r="BC18" s="142" t="s">
        <v>138</v>
      </c>
      <c r="BD18" s="142">
        <v>-6.7</v>
      </c>
      <c r="BE18" s="142" t="s">
        <v>139</v>
      </c>
      <c r="BF18" s="152">
        <v>-5.4</v>
      </c>
      <c r="BG18" s="142" t="str">
        <f t="shared" si="7"/>
        <v>San Diego State</v>
      </c>
      <c r="BH18" s="152">
        <f t="shared" si="8"/>
        <v>1.2999999999999998</v>
      </c>
      <c r="BI18" s="156">
        <v>7</v>
      </c>
      <c r="BJ18" s="142" t="str">
        <f>J18</f>
        <v>San Diego State</v>
      </c>
      <c r="BK18" s="157">
        <f>L18</f>
        <v>7</v>
      </c>
      <c r="BL18" s="158">
        <v>30</v>
      </c>
      <c r="BM18" s="142">
        <v>23.666666666666668</v>
      </c>
      <c r="BN18" s="158">
        <v>24</v>
      </c>
      <c r="BO18" s="146"/>
      <c r="BP18" s="148"/>
      <c r="BQ18" s="140"/>
      <c r="BR18" s="146"/>
      <c r="BS18" s="148"/>
      <c r="BT18" s="140"/>
      <c r="BU18" s="146"/>
      <c r="BV18" s="148"/>
      <c r="BW18" s="140"/>
      <c r="BX18" s="159"/>
      <c r="BY18" s="152"/>
      <c r="BZ18" s="160">
        <v>-6.7</v>
      </c>
      <c r="CA18" s="161">
        <v>-5.4</v>
      </c>
      <c r="CB18" s="162">
        <f t="shared" si="9"/>
        <v>1.2999999999999998</v>
      </c>
      <c r="CC18" s="163">
        <v>6</v>
      </c>
      <c r="CD18" s="164">
        <v>16</v>
      </c>
    </row>
    <row r="19" spans="1:82" x14ac:dyDescent="0.75">
      <c r="A19" s="138" t="s">
        <v>140</v>
      </c>
      <c r="B19" s="139" t="s">
        <v>104</v>
      </c>
      <c r="C19" s="140">
        <v>44921</v>
      </c>
      <c r="D19" s="141">
        <f>14.5/24</f>
        <v>0.60416666666666663</v>
      </c>
      <c r="E19" s="140" t="s">
        <v>56</v>
      </c>
      <c r="F19" s="142" t="s">
        <v>141</v>
      </c>
      <c r="G19" s="143" t="s">
        <v>97</v>
      </c>
      <c r="H19" s="142" t="s">
        <v>142</v>
      </c>
      <c r="I19" s="143" t="s">
        <v>58</v>
      </c>
      <c r="J19" s="142" t="str">
        <f>H19</f>
        <v>Bowling Green</v>
      </c>
      <c r="K19" s="140" t="str">
        <f t="shared" si="1"/>
        <v>New Mexico State</v>
      </c>
      <c r="L19" s="144">
        <v>3</v>
      </c>
      <c r="M19" s="145">
        <v>48</v>
      </c>
      <c r="N19" s="169"/>
      <c r="O19" s="147"/>
      <c r="P19" s="170" t="str">
        <f t="shared" si="12"/>
        <v>New Mexico State</v>
      </c>
      <c r="Q19" s="149"/>
      <c r="R19" s="150" t="str">
        <f t="shared" si="3"/>
        <v>New Mexico State</v>
      </c>
      <c r="S19" s="150" t="str">
        <f t="shared" si="4"/>
        <v>Bowling Green</v>
      </c>
      <c r="T19" s="139" t="str">
        <f t="shared" si="11"/>
        <v>Bowling Green</v>
      </c>
      <c r="U19" s="140" t="str">
        <f t="shared" si="5"/>
        <v>L</v>
      </c>
      <c r="V19" s="139"/>
      <c r="W19" s="140" t="str">
        <f t="shared" si="6"/>
        <v>L</v>
      </c>
      <c r="X19" s="165"/>
      <c r="Y19" s="151"/>
      <c r="Z19" s="146"/>
      <c r="AA19" s="151"/>
      <c r="AB19" s="146"/>
      <c r="AC19" s="151"/>
      <c r="AD19" s="139" t="str">
        <f t="shared" si="10"/>
        <v>Bowling Green</v>
      </c>
      <c r="AE19" s="149">
        <v>18</v>
      </c>
      <c r="AF19" s="142"/>
      <c r="AG19" s="149"/>
      <c r="AH19" s="142"/>
      <c r="AI19" s="149"/>
      <c r="AJ19" s="142"/>
      <c r="AK19" s="149"/>
      <c r="AL19" s="152" t="str">
        <f>F19</f>
        <v>New Mexico State</v>
      </c>
      <c r="AM19" s="153">
        <v>6</v>
      </c>
      <c r="AN19" s="147">
        <v>6</v>
      </c>
      <c r="AO19" s="149">
        <v>0</v>
      </c>
      <c r="AP19" s="153">
        <v>7</v>
      </c>
      <c r="AQ19" s="147">
        <v>5</v>
      </c>
      <c r="AR19" s="149">
        <v>0</v>
      </c>
      <c r="AS19" s="152" t="str">
        <f>H19</f>
        <v>Bowling Green</v>
      </c>
      <c r="AT19" s="153">
        <v>6</v>
      </c>
      <c r="AU19" s="147">
        <v>6</v>
      </c>
      <c r="AV19" s="149">
        <v>0</v>
      </c>
      <c r="AW19" s="153">
        <v>4</v>
      </c>
      <c r="AX19" s="147">
        <v>7</v>
      </c>
      <c r="AY19" s="149">
        <v>1</v>
      </c>
      <c r="AZ19" s="142" t="str">
        <f>AS19</f>
        <v>Bowling Green</v>
      </c>
      <c r="BA19" s="154">
        <v>0.53</v>
      </c>
      <c r="BB19" s="155">
        <v>12</v>
      </c>
      <c r="BC19" s="142" t="s">
        <v>141</v>
      </c>
      <c r="BD19" s="142">
        <v>-15.1</v>
      </c>
      <c r="BE19" s="142" t="s">
        <v>142</v>
      </c>
      <c r="BF19" s="152">
        <v>-16.2</v>
      </c>
      <c r="BG19" s="142" t="str">
        <f t="shared" si="7"/>
        <v>New Mexico State</v>
      </c>
      <c r="BH19" s="152">
        <f t="shared" si="8"/>
        <v>1.0999999999999996</v>
      </c>
      <c r="BI19" s="156">
        <v>5</v>
      </c>
      <c r="BJ19" s="142" t="str">
        <f>J19</f>
        <v>Bowling Green</v>
      </c>
      <c r="BK19" s="166">
        <f>L19</f>
        <v>3</v>
      </c>
      <c r="BL19" s="158">
        <v>15</v>
      </c>
      <c r="BM19" s="142">
        <v>10</v>
      </c>
      <c r="BN19" s="158">
        <v>6</v>
      </c>
      <c r="BO19" s="146" t="str">
        <f>BC19</f>
        <v>New Mexico State</v>
      </c>
      <c r="BP19" s="148" t="s">
        <v>143</v>
      </c>
      <c r="BQ19" s="140" t="s">
        <v>144</v>
      </c>
      <c r="BR19" s="146"/>
      <c r="BS19" s="148"/>
      <c r="BT19" s="140"/>
      <c r="BU19" s="146"/>
      <c r="BV19" s="148"/>
      <c r="BW19" s="140"/>
      <c r="BX19" s="159"/>
      <c r="BY19" s="152"/>
      <c r="BZ19" s="160">
        <v>-15.1</v>
      </c>
      <c r="CA19" s="161">
        <v>-16.2</v>
      </c>
      <c r="CB19" s="162">
        <f t="shared" si="9"/>
        <v>1.0999999999999996</v>
      </c>
      <c r="CC19" s="163">
        <v>4</v>
      </c>
      <c r="CD19" s="164">
        <v>17</v>
      </c>
    </row>
    <row r="20" spans="1:82" x14ac:dyDescent="0.75">
      <c r="A20" s="138" t="s">
        <v>145</v>
      </c>
      <c r="B20" s="139" t="s">
        <v>108</v>
      </c>
      <c r="C20" s="140">
        <v>44922</v>
      </c>
      <c r="D20" s="141">
        <f>12/24</f>
        <v>0.5</v>
      </c>
      <c r="E20" s="140" t="s">
        <v>56</v>
      </c>
      <c r="F20" s="142" t="s">
        <v>146</v>
      </c>
      <c r="G20" s="143" t="s">
        <v>64</v>
      </c>
      <c r="H20" s="142" t="s">
        <v>147</v>
      </c>
      <c r="I20" s="143" t="s">
        <v>58</v>
      </c>
      <c r="J20" s="142" t="str">
        <f>F20</f>
        <v>Georgia Southern</v>
      </c>
      <c r="K20" s="140" t="str">
        <f t="shared" si="1"/>
        <v>Buffalo</v>
      </c>
      <c r="L20" s="144">
        <v>3.5</v>
      </c>
      <c r="M20" s="145">
        <v>66.5</v>
      </c>
      <c r="N20" s="169"/>
      <c r="O20" s="147"/>
      <c r="P20" s="170" t="str">
        <f t="shared" si="12"/>
        <v>Buffalo</v>
      </c>
      <c r="Q20" s="149"/>
      <c r="R20" s="150" t="str">
        <f t="shared" si="3"/>
        <v>Buffalo</v>
      </c>
      <c r="S20" s="150" t="str">
        <f t="shared" si="4"/>
        <v>Georgia Southern</v>
      </c>
      <c r="T20" s="139" t="str">
        <f t="shared" si="11"/>
        <v>Georgia Southern</v>
      </c>
      <c r="U20" s="140" t="str">
        <f t="shared" si="5"/>
        <v>L</v>
      </c>
      <c r="V20" s="139"/>
      <c r="W20" s="140" t="str">
        <f t="shared" si="6"/>
        <v>L</v>
      </c>
      <c r="X20" s="165"/>
      <c r="Y20" s="151"/>
      <c r="Z20" s="146"/>
      <c r="AA20" s="151"/>
      <c r="AB20" s="146"/>
      <c r="AC20" s="151"/>
      <c r="AD20" s="139" t="str">
        <f t="shared" si="10"/>
        <v>Georgia Southern</v>
      </c>
      <c r="AE20" s="149">
        <v>19</v>
      </c>
      <c r="AF20" s="139"/>
      <c r="AG20" s="149"/>
      <c r="AH20" s="139"/>
      <c r="AI20" s="149"/>
      <c r="AJ20" s="139"/>
      <c r="AK20" s="149"/>
      <c r="AL20" s="152" t="str">
        <f>F20</f>
        <v>Georgia Southern</v>
      </c>
      <c r="AM20" s="153">
        <v>6</v>
      </c>
      <c r="AN20" s="147">
        <v>6</v>
      </c>
      <c r="AO20" s="149">
        <v>0</v>
      </c>
      <c r="AP20" s="153">
        <v>7</v>
      </c>
      <c r="AQ20" s="147">
        <v>5</v>
      </c>
      <c r="AR20" s="149">
        <v>0</v>
      </c>
      <c r="AS20" s="152" t="str">
        <f>H20</f>
        <v>Buffalo</v>
      </c>
      <c r="AT20" s="153">
        <v>6</v>
      </c>
      <c r="AU20" s="147">
        <v>6</v>
      </c>
      <c r="AV20" s="149">
        <v>0</v>
      </c>
      <c r="AW20" s="153">
        <v>6</v>
      </c>
      <c r="AX20" s="147">
        <v>5</v>
      </c>
      <c r="AY20" s="149">
        <v>1</v>
      </c>
      <c r="AZ20" s="142" t="str">
        <f>AL20</f>
        <v>Georgia Southern</v>
      </c>
      <c r="BA20" s="154">
        <v>0.54</v>
      </c>
      <c r="BB20" s="155">
        <v>13</v>
      </c>
      <c r="BC20" s="142" t="s">
        <v>146</v>
      </c>
      <c r="BD20" s="142">
        <v>-5.7</v>
      </c>
      <c r="BE20" s="142" t="s">
        <v>147</v>
      </c>
      <c r="BF20" s="152">
        <v>-8.1</v>
      </c>
      <c r="BG20" s="142" t="str">
        <f t="shared" si="7"/>
        <v>Georgia Southern</v>
      </c>
      <c r="BH20" s="152">
        <f t="shared" si="8"/>
        <v>2.3999999999999995</v>
      </c>
      <c r="BI20" s="156">
        <v>13</v>
      </c>
      <c r="BJ20" s="142" t="str">
        <f>J20</f>
        <v>Georgia Southern</v>
      </c>
      <c r="BK20" s="166">
        <f>L20</f>
        <v>3.5</v>
      </c>
      <c r="BL20" s="158">
        <v>18</v>
      </c>
      <c r="BM20" s="142">
        <v>15</v>
      </c>
      <c r="BN20" s="158">
        <v>13</v>
      </c>
      <c r="BO20" s="146"/>
      <c r="BP20" s="148"/>
      <c r="BQ20" s="140"/>
      <c r="BR20" s="146"/>
      <c r="BS20" s="148"/>
      <c r="BT20" s="140"/>
      <c r="BU20" s="146"/>
      <c r="BV20" s="148"/>
      <c r="BW20" s="140"/>
      <c r="BX20" s="159"/>
      <c r="BY20" s="152"/>
      <c r="BZ20" s="160">
        <v>-5.7</v>
      </c>
      <c r="CA20" s="161">
        <v>-8.1</v>
      </c>
      <c r="CB20" s="162">
        <f t="shared" si="9"/>
        <v>2.3999999999999995</v>
      </c>
      <c r="CC20" s="163">
        <v>12</v>
      </c>
      <c r="CD20" s="164">
        <v>18</v>
      </c>
    </row>
    <row r="21" spans="1:82" s="1" customFormat="1" x14ac:dyDescent="0.75">
      <c r="A21" s="88" t="s">
        <v>148</v>
      </c>
      <c r="B21" s="89" t="s">
        <v>108</v>
      </c>
      <c r="C21" s="90">
        <v>44922</v>
      </c>
      <c r="D21" s="91">
        <f>15.25/24</f>
        <v>0.63541666666666663</v>
      </c>
      <c r="E21" s="90" t="s">
        <v>56</v>
      </c>
      <c r="F21" s="92" t="s">
        <v>149</v>
      </c>
      <c r="G21" s="93" t="s">
        <v>68</v>
      </c>
      <c r="H21" s="92" t="s">
        <v>150</v>
      </c>
      <c r="I21" s="93" t="s">
        <v>85</v>
      </c>
      <c r="J21" s="92" t="str">
        <f>F21</f>
        <v>Memphis</v>
      </c>
      <c r="K21" s="90" t="str">
        <f t="shared" si="1"/>
        <v>Utah State</v>
      </c>
      <c r="L21" s="94">
        <v>7</v>
      </c>
      <c r="M21" s="95">
        <v>62</v>
      </c>
      <c r="N21" s="167"/>
      <c r="O21" s="124"/>
      <c r="P21" s="168" t="str">
        <f t="shared" si="12"/>
        <v>Utah State</v>
      </c>
      <c r="Q21" s="107"/>
      <c r="R21" s="100" t="str">
        <f t="shared" si="3"/>
        <v>Utah State</v>
      </c>
      <c r="S21" s="100" t="str">
        <f t="shared" si="4"/>
        <v>Memphis</v>
      </c>
      <c r="T21" s="89" t="str">
        <f t="shared" si="11"/>
        <v>Memphis</v>
      </c>
      <c r="U21" s="90" t="str">
        <f t="shared" si="5"/>
        <v>L</v>
      </c>
      <c r="V21" s="89"/>
      <c r="W21" s="90" t="str">
        <f t="shared" si="6"/>
        <v>L</v>
      </c>
      <c r="X21" s="101"/>
      <c r="Y21" s="102"/>
      <c r="Z21" s="123"/>
      <c r="AA21" s="102"/>
      <c r="AB21" s="123"/>
      <c r="AC21" s="102"/>
      <c r="AD21" s="89" t="str">
        <f t="shared" si="10"/>
        <v>Memphis</v>
      </c>
      <c r="AE21" s="107">
        <v>32</v>
      </c>
      <c r="AF21" s="89"/>
      <c r="AG21" s="107"/>
      <c r="AH21" s="89"/>
      <c r="AI21" s="107"/>
      <c r="AJ21" s="89"/>
      <c r="AK21" s="107"/>
      <c r="AL21" s="108" t="str">
        <f>F21</f>
        <v>Memphis</v>
      </c>
      <c r="AM21" s="126">
        <v>6</v>
      </c>
      <c r="AN21" s="124">
        <v>6</v>
      </c>
      <c r="AO21" s="107">
        <v>0</v>
      </c>
      <c r="AP21" s="126">
        <v>6</v>
      </c>
      <c r="AQ21" s="124">
        <v>6</v>
      </c>
      <c r="AR21" s="107">
        <v>0</v>
      </c>
      <c r="AS21" s="108" t="str">
        <f>H21</f>
        <v>Utah State</v>
      </c>
      <c r="AT21" s="126">
        <v>6</v>
      </c>
      <c r="AU21" s="124">
        <v>6</v>
      </c>
      <c r="AV21" s="107">
        <v>0</v>
      </c>
      <c r="AW21" s="126">
        <v>4</v>
      </c>
      <c r="AX21" s="124">
        <v>8</v>
      </c>
      <c r="AY21" s="107">
        <v>0</v>
      </c>
      <c r="AZ21" s="92" t="str">
        <f>AL21</f>
        <v>Memphis</v>
      </c>
      <c r="BA21" s="127">
        <v>0.76</v>
      </c>
      <c r="BB21" s="128">
        <v>39</v>
      </c>
      <c r="BC21" s="92" t="s">
        <v>149</v>
      </c>
      <c r="BD21" s="92">
        <v>3.5</v>
      </c>
      <c r="BE21" s="92" t="s">
        <v>150</v>
      </c>
      <c r="BF21" s="108">
        <v>-11.1</v>
      </c>
      <c r="BG21" s="92" t="str">
        <f t="shared" si="7"/>
        <v>Memphis</v>
      </c>
      <c r="BH21" s="108">
        <f t="shared" si="8"/>
        <v>14.6</v>
      </c>
      <c r="BI21" s="129">
        <v>41</v>
      </c>
      <c r="BJ21" s="92" t="str">
        <f>J21</f>
        <v>Memphis</v>
      </c>
      <c r="BK21" s="130">
        <f>L21</f>
        <v>7</v>
      </c>
      <c r="BL21" s="131">
        <v>29</v>
      </c>
      <c r="BM21" s="92">
        <v>37.333333333333336</v>
      </c>
      <c r="BN21" s="131">
        <v>40</v>
      </c>
      <c r="BO21" s="123" t="str">
        <f>BE21</f>
        <v>Utah State</v>
      </c>
      <c r="BP21" s="125" t="s">
        <v>132</v>
      </c>
      <c r="BQ21" s="90" t="s">
        <v>151</v>
      </c>
      <c r="BR21" s="123"/>
      <c r="BS21" s="125"/>
      <c r="BT21" s="90"/>
      <c r="BU21" s="123"/>
      <c r="BV21" s="125"/>
      <c r="BW21" s="90"/>
      <c r="BX21" s="117"/>
      <c r="BY21" s="108"/>
      <c r="BZ21" s="118">
        <v>3.5</v>
      </c>
      <c r="CA21" s="119">
        <v>-11.1</v>
      </c>
      <c r="CB21" s="132">
        <f t="shared" si="9"/>
        <v>14.6</v>
      </c>
      <c r="CC21" s="133">
        <v>40</v>
      </c>
      <c r="CD21" s="122">
        <v>19</v>
      </c>
    </row>
    <row r="22" spans="1:82" s="1" customFormat="1" x14ac:dyDescent="0.75">
      <c r="A22" s="88" t="s">
        <v>152</v>
      </c>
      <c r="B22" s="89" t="s">
        <v>108</v>
      </c>
      <c r="C22" s="90">
        <v>44922</v>
      </c>
      <c r="D22" s="91">
        <f>18.75/24</f>
        <v>0.78125</v>
      </c>
      <c r="E22" s="90" t="s">
        <v>56</v>
      </c>
      <c r="F22" s="92" t="s">
        <v>153</v>
      </c>
      <c r="G22" s="93" t="s">
        <v>64</v>
      </c>
      <c r="H22" s="92" t="s">
        <v>154</v>
      </c>
      <c r="I22" s="93" t="s">
        <v>68</v>
      </c>
      <c r="J22" s="92" t="str">
        <f>H22</f>
        <v>East Carolina</v>
      </c>
      <c r="K22" s="90" t="str">
        <f t="shared" si="1"/>
        <v>Coastal Carolina</v>
      </c>
      <c r="L22" s="94">
        <v>10.5</v>
      </c>
      <c r="M22" s="95">
        <v>59.5</v>
      </c>
      <c r="N22" s="167"/>
      <c r="O22" s="124"/>
      <c r="P22" s="168" t="str">
        <f t="shared" si="12"/>
        <v>Coastal Carolina</v>
      </c>
      <c r="Q22" s="107"/>
      <c r="R22" s="100" t="str">
        <f t="shared" si="3"/>
        <v>Coastal Carolina</v>
      </c>
      <c r="S22" s="100" t="str">
        <f t="shared" si="4"/>
        <v>East Carolina</v>
      </c>
      <c r="T22" s="89" t="str">
        <f t="shared" si="11"/>
        <v>East Carolina</v>
      </c>
      <c r="U22" s="90" t="str">
        <f t="shared" si="5"/>
        <v>L</v>
      </c>
      <c r="V22" s="89"/>
      <c r="W22" s="90" t="str">
        <f t="shared" si="6"/>
        <v>L</v>
      </c>
      <c r="X22" s="101"/>
      <c r="Y22" s="102"/>
      <c r="Z22" s="123"/>
      <c r="AA22" s="102"/>
      <c r="AB22" s="123"/>
      <c r="AC22" s="102"/>
      <c r="AD22" s="89" t="str">
        <f t="shared" si="10"/>
        <v>East Carolina</v>
      </c>
      <c r="AE22" s="107">
        <v>39</v>
      </c>
      <c r="AF22" s="89"/>
      <c r="AG22" s="107"/>
      <c r="AH22" s="89"/>
      <c r="AI22" s="107"/>
      <c r="AJ22" s="89"/>
      <c r="AK22" s="107"/>
      <c r="AL22" s="108" t="str">
        <f>F22</f>
        <v>Coastal Carolina</v>
      </c>
      <c r="AM22" s="126">
        <v>9</v>
      </c>
      <c r="AN22" s="124">
        <v>3</v>
      </c>
      <c r="AO22" s="107">
        <v>0</v>
      </c>
      <c r="AP22" s="126">
        <v>4</v>
      </c>
      <c r="AQ22" s="124">
        <v>7</v>
      </c>
      <c r="AR22" s="107">
        <v>1</v>
      </c>
      <c r="AS22" s="108" t="str">
        <f>H22</f>
        <v>East Carolina</v>
      </c>
      <c r="AT22" s="126">
        <v>7</v>
      </c>
      <c r="AU22" s="124">
        <v>5</v>
      </c>
      <c r="AV22" s="107">
        <v>0</v>
      </c>
      <c r="AW22" s="126">
        <v>7</v>
      </c>
      <c r="AX22" s="124">
        <v>5</v>
      </c>
      <c r="AY22" s="107">
        <v>0</v>
      </c>
      <c r="AZ22" s="92" t="str">
        <f>AS22</f>
        <v>East Carolina</v>
      </c>
      <c r="BA22" s="127">
        <v>0.64</v>
      </c>
      <c r="BB22" s="128">
        <v>29</v>
      </c>
      <c r="BC22" s="92" t="s">
        <v>153</v>
      </c>
      <c r="BD22" s="92">
        <v>-5.7</v>
      </c>
      <c r="BE22" s="92" t="s">
        <v>154</v>
      </c>
      <c r="BF22" s="108">
        <v>0.8</v>
      </c>
      <c r="BG22" s="92" t="str">
        <f t="shared" si="7"/>
        <v>East Carolina</v>
      </c>
      <c r="BH22" s="108">
        <f t="shared" si="8"/>
        <v>6.5</v>
      </c>
      <c r="BI22" s="129">
        <v>29</v>
      </c>
      <c r="BJ22" s="92" t="str">
        <f>J22</f>
        <v>East Carolina</v>
      </c>
      <c r="BK22" s="130">
        <f>L22</f>
        <v>10.5</v>
      </c>
      <c r="BL22" s="131">
        <v>40</v>
      </c>
      <c r="BM22" s="92">
        <v>32.333333333333336</v>
      </c>
      <c r="BN22" s="131">
        <v>33</v>
      </c>
      <c r="BO22" s="115" t="str">
        <f>BE22</f>
        <v>East Carolina</v>
      </c>
      <c r="BP22" s="116" t="s">
        <v>155</v>
      </c>
      <c r="BQ22" s="90" t="s">
        <v>156</v>
      </c>
      <c r="BR22" s="115" t="str">
        <f>BO22</f>
        <v>East Carolina</v>
      </c>
      <c r="BS22" s="116" t="s">
        <v>119</v>
      </c>
      <c r="BT22" s="90" t="s">
        <v>157</v>
      </c>
      <c r="BU22" s="115"/>
      <c r="BV22" s="116"/>
      <c r="BW22" s="90"/>
      <c r="BX22" s="117"/>
      <c r="BY22" s="108" t="s">
        <v>153</v>
      </c>
      <c r="BZ22" s="118">
        <v>-5.7</v>
      </c>
      <c r="CA22" s="119">
        <v>0.8</v>
      </c>
      <c r="CB22" s="132">
        <f t="shared" si="9"/>
        <v>6.5</v>
      </c>
      <c r="CC22" s="133">
        <v>28</v>
      </c>
      <c r="CD22" s="122">
        <v>20</v>
      </c>
    </row>
    <row r="23" spans="1:82" s="1" customFormat="1" x14ac:dyDescent="0.75">
      <c r="A23" s="88" t="s">
        <v>158</v>
      </c>
      <c r="B23" s="89" t="s">
        <v>108</v>
      </c>
      <c r="C23" s="90">
        <v>44922</v>
      </c>
      <c r="D23" s="91">
        <f>22.25/24</f>
        <v>0.92708333333333337</v>
      </c>
      <c r="E23" s="90" t="s">
        <v>56</v>
      </c>
      <c r="F23" s="92" t="s">
        <v>159</v>
      </c>
      <c r="G23" s="93" t="s">
        <v>160</v>
      </c>
      <c r="H23" s="92" t="s">
        <v>161</v>
      </c>
      <c r="I23" s="93" t="s">
        <v>124</v>
      </c>
      <c r="J23" s="92" t="str">
        <f>F23</f>
        <v>Wisconsin</v>
      </c>
      <c r="K23" s="90" t="str">
        <f t="shared" si="1"/>
        <v>Oklahoma State</v>
      </c>
      <c r="L23" s="94">
        <v>3</v>
      </c>
      <c r="M23" s="95">
        <v>43</v>
      </c>
      <c r="N23" s="167"/>
      <c r="O23" s="124"/>
      <c r="P23" s="168" t="str">
        <f t="shared" si="12"/>
        <v>Oklahoma State</v>
      </c>
      <c r="Q23" s="107"/>
      <c r="R23" s="100" t="str">
        <f t="shared" si="3"/>
        <v>Oklahoma State</v>
      </c>
      <c r="S23" s="100" t="str">
        <f t="shared" si="4"/>
        <v>Wisconsin</v>
      </c>
      <c r="T23" s="89" t="str">
        <f>K23</f>
        <v>Oklahoma State</v>
      </c>
      <c r="U23" s="90" t="str">
        <f t="shared" si="5"/>
        <v>W</v>
      </c>
      <c r="V23" s="89"/>
      <c r="W23" s="90" t="str">
        <f t="shared" si="6"/>
        <v>L</v>
      </c>
      <c r="X23" s="101"/>
      <c r="Y23" s="102"/>
      <c r="Z23" s="123"/>
      <c r="AA23" s="102"/>
      <c r="AB23" s="123"/>
      <c r="AC23" s="102"/>
      <c r="AD23" s="89" t="str">
        <f>K23</f>
        <v>Oklahoma State</v>
      </c>
      <c r="AE23" s="107">
        <v>10</v>
      </c>
      <c r="AF23" s="92"/>
      <c r="AG23" s="107"/>
      <c r="AH23" s="92"/>
      <c r="AI23" s="107"/>
      <c r="AJ23" s="92"/>
      <c r="AK23" s="107"/>
      <c r="AL23" s="108" t="str">
        <f>F23</f>
        <v>Wisconsin</v>
      </c>
      <c r="AM23" s="126">
        <v>6</v>
      </c>
      <c r="AN23" s="124">
        <v>6</v>
      </c>
      <c r="AO23" s="107">
        <v>0</v>
      </c>
      <c r="AP23" s="126">
        <v>5</v>
      </c>
      <c r="AQ23" s="124">
        <v>7</v>
      </c>
      <c r="AR23" s="107">
        <v>0</v>
      </c>
      <c r="AS23" s="108" t="str">
        <f>H23</f>
        <v>Oklahoma State</v>
      </c>
      <c r="AT23" s="126">
        <v>7</v>
      </c>
      <c r="AU23" s="124">
        <v>5</v>
      </c>
      <c r="AV23" s="107">
        <v>0</v>
      </c>
      <c r="AW23" s="126">
        <v>6</v>
      </c>
      <c r="AX23" s="124">
        <v>6</v>
      </c>
      <c r="AY23" s="107">
        <v>0</v>
      </c>
      <c r="AZ23" s="92" t="str">
        <f>AS23</f>
        <v>Oklahoma State</v>
      </c>
      <c r="BA23" s="127">
        <v>0.52</v>
      </c>
      <c r="BB23" s="128">
        <v>6</v>
      </c>
      <c r="BC23" s="92" t="s">
        <v>159</v>
      </c>
      <c r="BD23" s="92">
        <v>8.8000000000000007</v>
      </c>
      <c r="BE23" s="92" t="s">
        <v>161</v>
      </c>
      <c r="BF23" s="108">
        <v>6.6</v>
      </c>
      <c r="BG23" s="92" t="str">
        <f t="shared" si="7"/>
        <v>Wisconsin</v>
      </c>
      <c r="BH23" s="108">
        <f t="shared" si="8"/>
        <v>2.2000000000000011</v>
      </c>
      <c r="BI23" s="129">
        <v>12</v>
      </c>
      <c r="BJ23" s="92" t="str">
        <f>J23</f>
        <v>Wisconsin</v>
      </c>
      <c r="BK23" s="130">
        <f>L23</f>
        <v>3</v>
      </c>
      <c r="BL23" s="131">
        <v>14</v>
      </c>
      <c r="BM23" s="92">
        <v>10.666666666666666</v>
      </c>
      <c r="BN23" s="131">
        <v>8</v>
      </c>
      <c r="BO23" s="123" t="str">
        <f>BC23</f>
        <v>Wisconsin</v>
      </c>
      <c r="BP23" s="125" t="s">
        <v>77</v>
      </c>
      <c r="BQ23" s="102" t="s">
        <v>162</v>
      </c>
      <c r="BR23" s="123" t="str">
        <f>BO23</f>
        <v>Wisconsin</v>
      </c>
      <c r="BS23" s="125" t="s">
        <v>163</v>
      </c>
      <c r="BT23" s="102" t="s">
        <v>164</v>
      </c>
      <c r="BU23" s="123" t="str">
        <f>BE23</f>
        <v>Oklahoma State</v>
      </c>
      <c r="BV23" s="125" t="s">
        <v>77</v>
      </c>
      <c r="BW23" s="102" t="s">
        <v>165</v>
      </c>
      <c r="BX23" s="108"/>
      <c r="BY23" s="108" t="s">
        <v>159</v>
      </c>
      <c r="BZ23" s="118">
        <v>8.8000000000000007</v>
      </c>
      <c r="CA23" s="119">
        <v>6.6</v>
      </c>
      <c r="CB23" s="132">
        <f t="shared" si="9"/>
        <v>2.2000000000000011</v>
      </c>
      <c r="CC23" s="133">
        <v>11</v>
      </c>
      <c r="CD23" s="122">
        <v>21</v>
      </c>
    </row>
    <row r="24" spans="1:82" x14ac:dyDescent="0.75">
      <c r="A24" s="138" t="s">
        <v>166</v>
      </c>
      <c r="B24" s="139" t="s">
        <v>115</v>
      </c>
      <c r="C24" s="140">
        <v>44923</v>
      </c>
      <c r="D24" s="141">
        <f>14/24</f>
        <v>0.58333333333333337</v>
      </c>
      <c r="E24" s="140" t="s">
        <v>56</v>
      </c>
      <c r="F24" s="142" t="s">
        <v>167</v>
      </c>
      <c r="G24" s="143" t="s">
        <v>68</v>
      </c>
      <c r="H24" s="142" t="s">
        <v>168</v>
      </c>
      <c r="I24" s="143" t="s">
        <v>70</v>
      </c>
      <c r="J24" s="142" t="str">
        <f>H24</f>
        <v>Duke</v>
      </c>
      <c r="K24" s="140" t="str">
        <f t="shared" si="1"/>
        <v>Central Florida</v>
      </c>
      <c r="L24" s="144">
        <v>1</v>
      </c>
      <c r="M24" s="145">
        <v>62.5</v>
      </c>
      <c r="N24" s="169"/>
      <c r="O24" s="147"/>
      <c r="P24" s="170" t="str">
        <f t="shared" si="12"/>
        <v>Central Florida</v>
      </c>
      <c r="Q24" s="149"/>
      <c r="R24" s="150" t="str">
        <f t="shared" si="3"/>
        <v>Central Florida</v>
      </c>
      <c r="S24" s="150" t="str">
        <f t="shared" si="4"/>
        <v>Duke</v>
      </c>
      <c r="T24" s="139" t="str">
        <f>K24</f>
        <v>Central Florida</v>
      </c>
      <c r="U24" s="140" t="str">
        <f t="shared" si="5"/>
        <v>W</v>
      </c>
      <c r="V24" s="139"/>
      <c r="W24" s="140" t="str">
        <f t="shared" si="6"/>
        <v>L</v>
      </c>
      <c r="X24" s="165"/>
      <c r="Y24" s="151"/>
      <c r="Z24" s="146"/>
      <c r="AA24" s="151"/>
      <c r="AB24" s="146"/>
      <c r="AC24" s="151"/>
      <c r="AD24" s="139" t="str">
        <f>K24</f>
        <v>Central Florida</v>
      </c>
      <c r="AE24" s="149">
        <v>11</v>
      </c>
      <c r="AF24" s="142"/>
      <c r="AG24" s="149"/>
      <c r="AH24" s="142"/>
      <c r="AI24" s="149"/>
      <c r="AJ24" s="142"/>
      <c r="AK24" s="149"/>
      <c r="AL24" s="152" t="str">
        <f>F24</f>
        <v>Central Florida</v>
      </c>
      <c r="AM24" s="153">
        <v>9</v>
      </c>
      <c r="AN24" s="147">
        <v>4</v>
      </c>
      <c r="AO24" s="149">
        <v>0</v>
      </c>
      <c r="AP24" s="153">
        <v>7</v>
      </c>
      <c r="AQ24" s="147">
        <v>6</v>
      </c>
      <c r="AR24" s="149">
        <v>0</v>
      </c>
      <c r="AS24" s="152" t="str">
        <f>H24</f>
        <v>Duke</v>
      </c>
      <c r="AT24" s="153">
        <v>8</v>
      </c>
      <c r="AU24" s="147">
        <v>4</v>
      </c>
      <c r="AV24" s="149">
        <v>0</v>
      </c>
      <c r="AW24" s="153">
        <v>8</v>
      </c>
      <c r="AX24" s="147">
        <v>4</v>
      </c>
      <c r="AY24" s="149">
        <v>0</v>
      </c>
      <c r="AZ24" s="142" t="str">
        <f>AL24</f>
        <v>Central Florida</v>
      </c>
      <c r="BA24" s="154">
        <v>0.53</v>
      </c>
      <c r="BB24" s="155">
        <v>11</v>
      </c>
      <c r="BC24" s="142" t="s">
        <v>167</v>
      </c>
      <c r="BD24" s="142">
        <v>7.8</v>
      </c>
      <c r="BE24" s="142" t="s">
        <v>168</v>
      </c>
      <c r="BF24" s="152">
        <v>4</v>
      </c>
      <c r="BG24" s="142" t="str">
        <f t="shared" si="7"/>
        <v>Central Florida</v>
      </c>
      <c r="BH24" s="152">
        <f t="shared" si="8"/>
        <v>3.8</v>
      </c>
      <c r="BI24" s="156">
        <v>22</v>
      </c>
      <c r="BJ24" s="142" t="str">
        <f>J24</f>
        <v>Duke</v>
      </c>
      <c r="BK24" s="157">
        <f>L24</f>
        <v>1</v>
      </c>
      <c r="BL24" s="158">
        <v>2</v>
      </c>
      <c r="BM24" s="142">
        <v>12.333333333333334</v>
      </c>
      <c r="BN24" s="158">
        <v>10</v>
      </c>
      <c r="BO24" s="146" t="str">
        <f>BC24</f>
        <v>Central Florida</v>
      </c>
      <c r="BP24" s="148" t="s">
        <v>86</v>
      </c>
      <c r="BQ24" s="140" t="s">
        <v>169</v>
      </c>
      <c r="BR24" s="146" t="str">
        <f>BO24</f>
        <v>Central Florida</v>
      </c>
      <c r="BS24" s="148" t="s">
        <v>163</v>
      </c>
      <c r="BT24" s="140" t="s">
        <v>170</v>
      </c>
      <c r="BU24" s="146"/>
      <c r="BV24" s="148"/>
      <c r="BW24" s="140"/>
      <c r="BX24" s="159"/>
      <c r="BY24" s="152"/>
      <c r="BZ24" s="171">
        <v>7.8</v>
      </c>
      <c r="CA24" s="172">
        <v>4</v>
      </c>
      <c r="CB24" s="173">
        <f t="shared" si="9"/>
        <v>3.8</v>
      </c>
      <c r="CC24" s="174">
        <v>21</v>
      </c>
      <c r="CD24" s="164">
        <v>22</v>
      </c>
    </row>
    <row r="25" spans="1:82" x14ac:dyDescent="0.75">
      <c r="A25" s="138" t="s">
        <v>112</v>
      </c>
      <c r="B25" s="139" t="s">
        <v>115</v>
      </c>
      <c r="C25" s="140">
        <v>44923</v>
      </c>
      <c r="D25" s="141">
        <f>17.5/24</f>
        <v>0.72916666666666663</v>
      </c>
      <c r="E25" s="140" t="s">
        <v>56</v>
      </c>
      <c r="F25" s="142" t="s">
        <v>171</v>
      </c>
      <c r="G25" s="143" t="s">
        <v>124</v>
      </c>
      <c r="H25" s="142" t="s">
        <v>172</v>
      </c>
      <c r="I25" s="143" t="s">
        <v>74</v>
      </c>
      <c r="J25" s="142" t="str">
        <f>H25</f>
        <v>Arkansas</v>
      </c>
      <c r="K25" s="140" t="str">
        <f t="shared" si="1"/>
        <v>Kansas</v>
      </c>
      <c r="L25" s="144">
        <v>3</v>
      </c>
      <c r="M25" s="145">
        <v>69</v>
      </c>
      <c r="N25" s="169"/>
      <c r="O25" s="147"/>
      <c r="P25" s="170" t="str">
        <f t="shared" si="12"/>
        <v>Kansas</v>
      </c>
      <c r="Q25" s="149"/>
      <c r="R25" s="150" t="str">
        <f t="shared" si="3"/>
        <v>Kansas</v>
      </c>
      <c r="S25" s="150" t="str">
        <f t="shared" si="4"/>
        <v>Arkansas</v>
      </c>
      <c r="T25" s="139" t="str">
        <f>J25</f>
        <v>Arkansas</v>
      </c>
      <c r="U25" s="140" t="str">
        <f t="shared" si="5"/>
        <v>L</v>
      </c>
      <c r="V25" s="139"/>
      <c r="W25" s="140" t="str">
        <f t="shared" si="6"/>
        <v>L</v>
      </c>
      <c r="X25" s="165"/>
      <c r="Y25" s="151"/>
      <c r="Z25" s="146"/>
      <c r="AA25" s="151"/>
      <c r="AB25" s="146"/>
      <c r="AC25" s="151"/>
      <c r="AD25" s="139" t="str">
        <f>J25</f>
        <v>Arkansas</v>
      </c>
      <c r="AE25" s="149">
        <v>12</v>
      </c>
      <c r="AF25" s="139"/>
      <c r="AG25" s="149"/>
      <c r="AH25" s="139"/>
      <c r="AI25" s="149"/>
      <c r="AJ25" s="139"/>
      <c r="AK25" s="149"/>
      <c r="AL25" s="152" t="str">
        <f>F25</f>
        <v>Kansas</v>
      </c>
      <c r="AM25" s="153">
        <v>6</v>
      </c>
      <c r="AN25" s="147">
        <v>6</v>
      </c>
      <c r="AO25" s="149">
        <v>0</v>
      </c>
      <c r="AP25" s="153">
        <v>7</v>
      </c>
      <c r="AQ25" s="147">
        <v>4</v>
      </c>
      <c r="AR25" s="149">
        <v>1</v>
      </c>
      <c r="AS25" s="152" t="str">
        <f>H25</f>
        <v>Arkansas</v>
      </c>
      <c r="AT25" s="153">
        <v>6</v>
      </c>
      <c r="AU25" s="147">
        <v>6</v>
      </c>
      <c r="AV25" s="149">
        <v>0</v>
      </c>
      <c r="AW25" s="153">
        <v>6</v>
      </c>
      <c r="AX25" s="147">
        <v>6</v>
      </c>
      <c r="AY25" s="149">
        <v>0</v>
      </c>
      <c r="AZ25" s="142" t="str">
        <f>AS25</f>
        <v>Arkansas</v>
      </c>
      <c r="BA25" s="154">
        <v>0.66</v>
      </c>
      <c r="BB25" s="155">
        <v>32</v>
      </c>
      <c r="BC25" s="142" t="s">
        <v>171</v>
      </c>
      <c r="BD25" s="142">
        <v>3.5</v>
      </c>
      <c r="BE25" s="142" t="s">
        <v>172</v>
      </c>
      <c r="BF25" s="152">
        <v>6.9</v>
      </c>
      <c r="BG25" s="142" t="str">
        <f t="shared" si="7"/>
        <v>Arkansas</v>
      </c>
      <c r="BH25" s="152">
        <f t="shared" si="8"/>
        <v>3.4000000000000004</v>
      </c>
      <c r="BI25" s="156">
        <v>19</v>
      </c>
      <c r="BJ25" s="142" t="str">
        <f>J25</f>
        <v>Arkansas</v>
      </c>
      <c r="BK25" s="166">
        <f>L25</f>
        <v>3</v>
      </c>
      <c r="BL25" s="158">
        <v>13</v>
      </c>
      <c r="BM25" s="142">
        <v>22.333333333333332</v>
      </c>
      <c r="BN25" s="158">
        <v>22</v>
      </c>
      <c r="BO25" s="146" t="str">
        <f>BE25</f>
        <v>Arkansas</v>
      </c>
      <c r="BP25" s="148" t="s">
        <v>163</v>
      </c>
      <c r="BQ25" s="140" t="s">
        <v>173</v>
      </c>
      <c r="BR25" s="146" t="str">
        <f>BO25</f>
        <v>Arkansas</v>
      </c>
      <c r="BS25" s="148" t="s">
        <v>89</v>
      </c>
      <c r="BT25" s="140" t="s">
        <v>174</v>
      </c>
      <c r="BU25" s="146"/>
      <c r="BV25" s="148"/>
      <c r="BW25" s="140"/>
      <c r="BX25" s="159"/>
      <c r="BY25" s="152"/>
      <c r="BZ25" s="160">
        <v>3.5</v>
      </c>
      <c r="CA25" s="161">
        <v>6.9</v>
      </c>
      <c r="CB25" s="162">
        <f t="shared" si="9"/>
        <v>3.4000000000000004</v>
      </c>
      <c r="CC25" s="163">
        <v>18</v>
      </c>
      <c r="CD25" s="164">
        <v>23</v>
      </c>
    </row>
    <row r="26" spans="1:82" x14ac:dyDescent="0.75">
      <c r="A26" s="138" t="s">
        <v>175</v>
      </c>
      <c r="B26" s="139" t="s">
        <v>115</v>
      </c>
      <c r="C26" s="140">
        <v>44923</v>
      </c>
      <c r="D26" s="141">
        <f>20/24</f>
        <v>0.83333333333333337</v>
      </c>
      <c r="E26" s="140" t="s">
        <v>176</v>
      </c>
      <c r="F26" s="142" t="s">
        <v>177</v>
      </c>
      <c r="G26" s="143" t="s">
        <v>76</v>
      </c>
      <c r="H26" s="142" t="s">
        <v>178</v>
      </c>
      <c r="I26" s="143" t="s">
        <v>70</v>
      </c>
      <c r="J26" s="142" t="str">
        <f>F26</f>
        <v>Oregon</v>
      </c>
      <c r="K26" s="140" t="str">
        <f t="shared" si="1"/>
        <v>North Carolina</v>
      </c>
      <c r="L26" s="144">
        <v>12.5</v>
      </c>
      <c r="M26" s="145">
        <v>71</v>
      </c>
      <c r="N26" s="169"/>
      <c r="O26" s="147"/>
      <c r="P26" s="170" t="str">
        <f t="shared" si="12"/>
        <v>North Carolina</v>
      </c>
      <c r="Q26" s="149"/>
      <c r="R26" s="150" t="str">
        <f t="shared" si="3"/>
        <v>North Carolina</v>
      </c>
      <c r="S26" s="150" t="str">
        <f t="shared" si="4"/>
        <v>Oregon</v>
      </c>
      <c r="T26" s="139" t="str">
        <f>J26</f>
        <v>Oregon</v>
      </c>
      <c r="U26" s="140" t="str">
        <f t="shared" si="5"/>
        <v>L</v>
      </c>
      <c r="V26" s="139"/>
      <c r="W26" s="140" t="str">
        <f t="shared" si="6"/>
        <v>L</v>
      </c>
      <c r="X26" s="165"/>
      <c r="Y26" s="151"/>
      <c r="Z26" s="146"/>
      <c r="AA26" s="151"/>
      <c r="AB26" s="146"/>
      <c r="AC26" s="151"/>
      <c r="AD26" s="139" t="str">
        <f>J26</f>
        <v>Oregon</v>
      </c>
      <c r="AE26" s="149">
        <v>34</v>
      </c>
      <c r="AF26" s="139"/>
      <c r="AG26" s="149"/>
      <c r="AH26" s="139"/>
      <c r="AI26" s="149"/>
      <c r="AJ26" s="139"/>
      <c r="AK26" s="149"/>
      <c r="AL26" s="152" t="str">
        <f>F26</f>
        <v>Oregon</v>
      </c>
      <c r="AM26" s="153">
        <v>9</v>
      </c>
      <c r="AN26" s="147">
        <v>3</v>
      </c>
      <c r="AO26" s="149">
        <v>0</v>
      </c>
      <c r="AP26" s="153">
        <v>8</v>
      </c>
      <c r="AQ26" s="147">
        <v>4</v>
      </c>
      <c r="AR26" s="149">
        <v>0</v>
      </c>
      <c r="AS26" s="152" t="str">
        <f>H26</f>
        <v>North Carolina</v>
      </c>
      <c r="AT26" s="153">
        <v>9</v>
      </c>
      <c r="AU26" s="147">
        <v>4</v>
      </c>
      <c r="AV26" s="149">
        <v>0</v>
      </c>
      <c r="AW26" s="153">
        <v>6</v>
      </c>
      <c r="AX26" s="147">
        <v>7</v>
      </c>
      <c r="AY26" s="149">
        <v>0</v>
      </c>
      <c r="AZ26" s="142" t="str">
        <f>AL26</f>
        <v>Oregon</v>
      </c>
      <c r="BA26" s="154">
        <v>0.81</v>
      </c>
      <c r="BB26" s="155">
        <v>42</v>
      </c>
      <c r="BC26" s="142" t="s">
        <v>177</v>
      </c>
      <c r="BD26" s="142">
        <v>14.6</v>
      </c>
      <c r="BE26" s="142" t="s">
        <v>178</v>
      </c>
      <c r="BF26" s="152">
        <v>5.5</v>
      </c>
      <c r="BG26" s="142" t="str">
        <f t="shared" si="7"/>
        <v>Oregon</v>
      </c>
      <c r="BH26" s="152">
        <f t="shared" si="8"/>
        <v>9.1</v>
      </c>
      <c r="BI26" s="156">
        <v>37</v>
      </c>
      <c r="BJ26" s="142" t="str">
        <f>J26</f>
        <v>Oregon</v>
      </c>
      <c r="BK26" s="166">
        <f>L26</f>
        <v>12.5</v>
      </c>
      <c r="BL26" s="158">
        <v>42</v>
      </c>
      <c r="BM26" s="142">
        <v>40.333333333333336</v>
      </c>
      <c r="BN26" s="158">
        <v>41</v>
      </c>
      <c r="BO26" s="146" t="str">
        <f>BJ26</f>
        <v>Oregon</v>
      </c>
      <c r="BP26" s="148" t="s">
        <v>179</v>
      </c>
      <c r="BQ26" s="140" t="s">
        <v>180</v>
      </c>
      <c r="BR26" s="146" t="str">
        <f>BE26</f>
        <v>North Carolina</v>
      </c>
      <c r="BS26" s="148" t="s">
        <v>135</v>
      </c>
      <c r="BT26" s="140" t="s">
        <v>181</v>
      </c>
      <c r="BU26" s="146"/>
      <c r="BV26" s="148"/>
      <c r="BW26" s="140"/>
      <c r="BX26" s="159"/>
      <c r="BY26" s="152"/>
      <c r="BZ26" s="171">
        <v>14.6</v>
      </c>
      <c r="CA26" s="172">
        <v>5.5</v>
      </c>
      <c r="CB26" s="173">
        <f t="shared" si="9"/>
        <v>9.1</v>
      </c>
      <c r="CC26" s="174">
        <v>36</v>
      </c>
      <c r="CD26" s="164">
        <v>24</v>
      </c>
    </row>
    <row r="27" spans="1:82" s="1" customFormat="1" x14ac:dyDescent="0.75">
      <c r="A27" s="88" t="s">
        <v>182</v>
      </c>
      <c r="B27" s="89" t="s">
        <v>115</v>
      </c>
      <c r="C27" s="90">
        <v>44923</v>
      </c>
      <c r="D27" s="91">
        <f>21/24</f>
        <v>0.875</v>
      </c>
      <c r="E27" s="90" t="s">
        <v>56</v>
      </c>
      <c r="F27" s="92" t="s">
        <v>183</v>
      </c>
      <c r="G27" s="93" t="s">
        <v>124</v>
      </c>
      <c r="H27" s="92" t="s">
        <v>184</v>
      </c>
      <c r="I27" s="93" t="s">
        <v>74</v>
      </c>
      <c r="J27" s="92" t="str">
        <f>H27</f>
        <v>Mississippi</v>
      </c>
      <c r="K27" s="90" t="str">
        <f t="shared" si="1"/>
        <v>Texas Tech</v>
      </c>
      <c r="L27" s="94">
        <v>3</v>
      </c>
      <c r="M27" s="95">
        <v>70</v>
      </c>
      <c r="N27" s="167"/>
      <c r="O27" s="124"/>
      <c r="P27" s="168" t="str">
        <f t="shared" si="12"/>
        <v>Texas Tech</v>
      </c>
      <c r="Q27" s="107"/>
      <c r="R27" s="100" t="str">
        <f t="shared" si="3"/>
        <v>Texas Tech</v>
      </c>
      <c r="S27" s="100" t="str">
        <f t="shared" si="4"/>
        <v>Mississippi</v>
      </c>
      <c r="T27" s="89" t="str">
        <f>K27</f>
        <v>Texas Tech</v>
      </c>
      <c r="U27" s="90" t="str">
        <f t="shared" si="5"/>
        <v>W</v>
      </c>
      <c r="V27" s="89"/>
      <c r="W27" s="90" t="str">
        <f t="shared" si="6"/>
        <v>L</v>
      </c>
      <c r="X27" s="101"/>
      <c r="Y27" s="102"/>
      <c r="Z27" s="123"/>
      <c r="AA27" s="102"/>
      <c r="AB27" s="123"/>
      <c r="AC27" s="102"/>
      <c r="AD27" s="89" t="str">
        <f>K27</f>
        <v>Texas Tech</v>
      </c>
      <c r="AE27" s="107">
        <v>13</v>
      </c>
      <c r="AF27" s="89"/>
      <c r="AG27" s="107"/>
      <c r="AH27" s="89"/>
      <c r="AI27" s="107"/>
      <c r="AJ27" s="89"/>
      <c r="AK27" s="107"/>
      <c r="AL27" s="108" t="str">
        <f>F27</f>
        <v>Texas Tech</v>
      </c>
      <c r="AM27" s="126">
        <v>7</v>
      </c>
      <c r="AN27" s="124">
        <v>5</v>
      </c>
      <c r="AO27" s="107">
        <v>0</v>
      </c>
      <c r="AP27" s="126">
        <v>7</v>
      </c>
      <c r="AQ27" s="124">
        <v>5</v>
      </c>
      <c r="AR27" s="107">
        <v>0</v>
      </c>
      <c r="AS27" s="108" t="str">
        <f>H27</f>
        <v>Mississippi</v>
      </c>
      <c r="AT27" s="126">
        <v>8</v>
      </c>
      <c r="AU27" s="124">
        <v>4</v>
      </c>
      <c r="AV27" s="107">
        <v>0</v>
      </c>
      <c r="AW27" s="126">
        <v>4</v>
      </c>
      <c r="AX27" s="124">
        <v>7</v>
      </c>
      <c r="AY27" s="107">
        <v>1</v>
      </c>
      <c r="AZ27" s="92" t="str">
        <f>AS27</f>
        <v>Mississippi</v>
      </c>
      <c r="BA27" s="127">
        <v>0.53</v>
      </c>
      <c r="BB27" s="128">
        <v>10</v>
      </c>
      <c r="BC27" s="92" t="s">
        <v>183</v>
      </c>
      <c r="BD27" s="92">
        <v>7.8</v>
      </c>
      <c r="BE27" s="92" t="s">
        <v>184</v>
      </c>
      <c r="BF27" s="108">
        <v>12.9</v>
      </c>
      <c r="BG27" s="92" t="str">
        <f t="shared" si="7"/>
        <v>Mississippi</v>
      </c>
      <c r="BH27" s="108">
        <f t="shared" si="8"/>
        <v>5.1000000000000005</v>
      </c>
      <c r="BI27" s="129">
        <v>25</v>
      </c>
      <c r="BJ27" s="92" t="str">
        <f>J27</f>
        <v>Mississippi</v>
      </c>
      <c r="BK27" s="130">
        <f>L27</f>
        <v>3</v>
      </c>
      <c r="BL27" s="131">
        <v>12</v>
      </c>
      <c r="BM27" s="92">
        <v>17.333333333333332</v>
      </c>
      <c r="BN27" s="131">
        <v>16</v>
      </c>
      <c r="BO27" s="123" t="str">
        <f>BC27</f>
        <v>Texas Tech</v>
      </c>
      <c r="BP27" s="125" t="s">
        <v>163</v>
      </c>
      <c r="BQ27" s="90" t="s">
        <v>185</v>
      </c>
      <c r="BR27" s="123"/>
      <c r="BS27" s="125"/>
      <c r="BT27" s="90"/>
      <c r="BU27" s="123"/>
      <c r="BV27" s="125"/>
      <c r="BW27" s="90"/>
      <c r="BX27" s="117" t="str">
        <f>F27</f>
        <v>Texas Tech</v>
      </c>
      <c r="BY27" s="108"/>
      <c r="BZ27" s="118">
        <v>7.8</v>
      </c>
      <c r="CA27" s="119">
        <v>12.9</v>
      </c>
      <c r="CB27" s="132">
        <f t="shared" si="9"/>
        <v>5.1000000000000005</v>
      </c>
      <c r="CC27" s="133">
        <v>24</v>
      </c>
      <c r="CD27" s="122">
        <v>25</v>
      </c>
    </row>
    <row r="28" spans="1:82" s="1" customFormat="1" x14ac:dyDescent="0.75">
      <c r="A28" s="88" t="s">
        <v>186</v>
      </c>
      <c r="B28" s="89" t="s">
        <v>122</v>
      </c>
      <c r="C28" s="90">
        <v>44924</v>
      </c>
      <c r="D28" s="91">
        <f>14/24</f>
        <v>0.58333333333333337</v>
      </c>
      <c r="E28" s="90" t="s">
        <v>56</v>
      </c>
      <c r="F28" s="92" t="s">
        <v>187</v>
      </c>
      <c r="G28" s="93" t="s">
        <v>70</v>
      </c>
      <c r="H28" s="92" t="s">
        <v>188</v>
      </c>
      <c r="I28" s="93" t="s">
        <v>160</v>
      </c>
      <c r="J28" s="92" t="str">
        <f>H28</f>
        <v>Minnesota</v>
      </c>
      <c r="K28" s="90" t="str">
        <f t="shared" si="1"/>
        <v>Syracuse</v>
      </c>
      <c r="L28" s="94">
        <v>7</v>
      </c>
      <c r="M28" s="95">
        <v>42</v>
      </c>
      <c r="N28" s="167"/>
      <c r="O28" s="124"/>
      <c r="P28" s="168" t="str">
        <f t="shared" si="12"/>
        <v>Syracuse</v>
      </c>
      <c r="Q28" s="107"/>
      <c r="R28" s="100" t="str">
        <f t="shared" si="3"/>
        <v>Syracuse</v>
      </c>
      <c r="S28" s="100" t="str">
        <f t="shared" si="4"/>
        <v>Minnesota</v>
      </c>
      <c r="T28" s="89" t="str">
        <f>J28</f>
        <v>Minnesota</v>
      </c>
      <c r="U28" s="90" t="str">
        <f t="shared" si="5"/>
        <v>L</v>
      </c>
      <c r="V28" s="89"/>
      <c r="W28" s="90" t="str">
        <f t="shared" si="6"/>
        <v>L</v>
      </c>
      <c r="X28" s="101"/>
      <c r="Y28" s="102"/>
      <c r="Z28" s="123"/>
      <c r="AA28" s="102"/>
      <c r="AB28" s="123"/>
      <c r="AC28" s="102"/>
      <c r="AD28" s="89" t="str">
        <f>J28</f>
        <v>Minnesota</v>
      </c>
      <c r="AE28" s="107">
        <v>33</v>
      </c>
      <c r="AF28" s="89"/>
      <c r="AG28" s="107"/>
      <c r="AH28" s="89"/>
      <c r="AI28" s="107"/>
      <c r="AJ28" s="89"/>
      <c r="AK28" s="107"/>
      <c r="AL28" s="108" t="str">
        <f>F28</f>
        <v>Syracuse</v>
      </c>
      <c r="AM28" s="126">
        <v>7</v>
      </c>
      <c r="AN28" s="124">
        <v>5</v>
      </c>
      <c r="AO28" s="107">
        <v>0</v>
      </c>
      <c r="AP28" s="126">
        <v>6</v>
      </c>
      <c r="AQ28" s="124">
        <v>6</v>
      </c>
      <c r="AR28" s="107">
        <v>0</v>
      </c>
      <c r="AS28" s="108" t="str">
        <f>H28</f>
        <v>Minnesota</v>
      </c>
      <c r="AT28" s="126">
        <v>8</v>
      </c>
      <c r="AU28" s="124">
        <v>4</v>
      </c>
      <c r="AV28" s="107">
        <v>0</v>
      </c>
      <c r="AW28" s="126">
        <v>7</v>
      </c>
      <c r="AX28" s="124">
        <v>5</v>
      </c>
      <c r="AY28" s="107">
        <v>0</v>
      </c>
      <c r="AZ28" s="92" t="str">
        <f>AS28</f>
        <v>Minnesota</v>
      </c>
      <c r="BA28" s="127">
        <v>0.73</v>
      </c>
      <c r="BB28" s="128">
        <v>38</v>
      </c>
      <c r="BC28" s="92" t="s">
        <v>187</v>
      </c>
      <c r="BD28" s="92">
        <v>5.2</v>
      </c>
      <c r="BE28" s="92" t="s">
        <v>188</v>
      </c>
      <c r="BF28" s="108">
        <v>11.6</v>
      </c>
      <c r="BG28" s="92" t="str">
        <f t="shared" si="7"/>
        <v>Minnesota</v>
      </c>
      <c r="BH28" s="108">
        <f t="shared" si="8"/>
        <v>6.3999999999999995</v>
      </c>
      <c r="BI28" s="129">
        <v>28</v>
      </c>
      <c r="BJ28" s="92" t="str">
        <f>J28</f>
        <v>Minnesota</v>
      </c>
      <c r="BK28" s="130">
        <f>L28</f>
        <v>7</v>
      </c>
      <c r="BL28" s="131">
        <v>28</v>
      </c>
      <c r="BM28" s="92">
        <v>32</v>
      </c>
      <c r="BN28" s="131">
        <v>32</v>
      </c>
      <c r="BO28" s="115" t="str">
        <f>BC28</f>
        <v>Syracuse</v>
      </c>
      <c r="BP28" s="116" t="s">
        <v>135</v>
      </c>
      <c r="BQ28" s="90" t="s">
        <v>189</v>
      </c>
      <c r="BR28" s="115" t="str">
        <f>BE28</f>
        <v>Minnesota</v>
      </c>
      <c r="BS28" s="116" t="s">
        <v>163</v>
      </c>
      <c r="BT28" s="90" t="s">
        <v>190</v>
      </c>
      <c r="BU28" s="115" t="str">
        <f>BR28</f>
        <v>Minnesota</v>
      </c>
      <c r="BV28" s="116" t="s">
        <v>191</v>
      </c>
      <c r="BW28" s="90" t="s">
        <v>192</v>
      </c>
      <c r="BX28" s="117" t="str">
        <f>F28</f>
        <v>Syracuse</v>
      </c>
      <c r="BY28" s="108"/>
      <c r="BZ28" s="118">
        <v>5.2</v>
      </c>
      <c r="CA28" s="119">
        <v>11.6</v>
      </c>
      <c r="CB28" s="132">
        <f t="shared" si="9"/>
        <v>6.3999999999999995</v>
      </c>
      <c r="CC28" s="133">
        <v>27</v>
      </c>
      <c r="CD28" s="122">
        <v>26</v>
      </c>
    </row>
    <row r="29" spans="1:82" s="1" customFormat="1" x14ac:dyDescent="0.75">
      <c r="A29" s="88" t="s">
        <v>193</v>
      </c>
      <c r="B29" s="89" t="s">
        <v>122</v>
      </c>
      <c r="C29" s="90">
        <v>44924</v>
      </c>
      <c r="D29" s="91">
        <f>17.5/24</f>
        <v>0.72916666666666663</v>
      </c>
      <c r="E29" s="90" t="s">
        <v>56</v>
      </c>
      <c r="F29" s="92" t="s">
        <v>194</v>
      </c>
      <c r="G29" s="93" t="s">
        <v>124</v>
      </c>
      <c r="H29" s="92" t="s">
        <v>195</v>
      </c>
      <c r="I29" s="93" t="s">
        <v>70</v>
      </c>
      <c r="J29" s="92" t="str">
        <f>H29</f>
        <v>Florida State</v>
      </c>
      <c r="K29" s="90" t="str">
        <f t="shared" si="1"/>
        <v>Oklahoma</v>
      </c>
      <c r="L29" s="94">
        <v>7.5</v>
      </c>
      <c r="M29" s="95">
        <v>65.5</v>
      </c>
      <c r="N29" s="167"/>
      <c r="O29" s="124"/>
      <c r="P29" s="168" t="str">
        <f t="shared" si="12"/>
        <v>Oklahoma</v>
      </c>
      <c r="Q29" s="107"/>
      <c r="R29" s="100" t="str">
        <f t="shared" si="3"/>
        <v>Oklahoma</v>
      </c>
      <c r="S29" s="100" t="str">
        <f t="shared" si="4"/>
        <v>Florida State</v>
      </c>
      <c r="T29" s="89" t="str">
        <f>J29</f>
        <v>Florida State</v>
      </c>
      <c r="U29" s="90" t="str">
        <f t="shared" si="5"/>
        <v>L</v>
      </c>
      <c r="V29" s="89"/>
      <c r="W29" s="90" t="str">
        <f t="shared" si="6"/>
        <v>L</v>
      </c>
      <c r="X29" s="101"/>
      <c r="Y29" s="102"/>
      <c r="Z29" s="123"/>
      <c r="AA29" s="102"/>
      <c r="AB29" s="123"/>
      <c r="AC29" s="102"/>
      <c r="AD29" s="89" t="str">
        <f>J29</f>
        <v>Florida State</v>
      </c>
      <c r="AE29" s="107">
        <v>35</v>
      </c>
      <c r="AF29" s="89"/>
      <c r="AG29" s="107"/>
      <c r="AH29" s="89"/>
      <c r="AI29" s="107"/>
      <c r="AJ29" s="89"/>
      <c r="AK29" s="107"/>
      <c r="AL29" s="108" t="str">
        <f>F29</f>
        <v>Oklahoma</v>
      </c>
      <c r="AM29" s="126">
        <v>6</v>
      </c>
      <c r="AN29" s="124">
        <v>6</v>
      </c>
      <c r="AO29" s="107">
        <v>0</v>
      </c>
      <c r="AP29" s="126">
        <v>4</v>
      </c>
      <c r="AQ29" s="124">
        <v>8</v>
      </c>
      <c r="AR29" s="107">
        <v>0</v>
      </c>
      <c r="AS29" s="108" t="str">
        <f>H29</f>
        <v>Florida State</v>
      </c>
      <c r="AT29" s="126">
        <v>9</v>
      </c>
      <c r="AU29" s="124">
        <v>3</v>
      </c>
      <c r="AV29" s="107">
        <v>0</v>
      </c>
      <c r="AW29" s="126">
        <v>8</v>
      </c>
      <c r="AX29" s="124">
        <v>4</v>
      </c>
      <c r="AY29" s="107">
        <v>0</v>
      </c>
      <c r="AZ29" s="92" t="str">
        <f>AS29</f>
        <v>Florida State</v>
      </c>
      <c r="BA29" s="127">
        <v>0.56999999999999995</v>
      </c>
      <c r="BB29" s="128">
        <v>16</v>
      </c>
      <c r="BC29" s="92" t="s">
        <v>194</v>
      </c>
      <c r="BD29" s="92">
        <v>10.1</v>
      </c>
      <c r="BE29" s="92" t="s">
        <v>195</v>
      </c>
      <c r="BF29" s="108">
        <v>15.5</v>
      </c>
      <c r="BG29" s="92" t="str">
        <f t="shared" si="7"/>
        <v>Florida State</v>
      </c>
      <c r="BH29" s="108">
        <f t="shared" si="8"/>
        <v>5.4</v>
      </c>
      <c r="BI29" s="129">
        <v>26</v>
      </c>
      <c r="BJ29" s="92" t="str">
        <f>J29</f>
        <v>Florida State</v>
      </c>
      <c r="BK29" s="130">
        <f>L29</f>
        <v>7.5</v>
      </c>
      <c r="BL29" s="131">
        <v>33</v>
      </c>
      <c r="BM29" s="92">
        <v>25</v>
      </c>
      <c r="BN29" s="131">
        <v>26</v>
      </c>
      <c r="BO29" s="123" t="str">
        <f>BC29</f>
        <v>Oklahoma</v>
      </c>
      <c r="BP29" s="125" t="s">
        <v>79</v>
      </c>
      <c r="BQ29" s="90" t="s">
        <v>196</v>
      </c>
      <c r="BR29" s="123" t="str">
        <f>BC29</f>
        <v>Oklahoma</v>
      </c>
      <c r="BS29" s="125" t="s">
        <v>132</v>
      </c>
      <c r="BT29" s="90" t="s">
        <v>197</v>
      </c>
      <c r="BU29" s="123" t="str">
        <f>BO29</f>
        <v>Oklahoma</v>
      </c>
      <c r="BV29" s="125" t="s">
        <v>198</v>
      </c>
      <c r="BW29" s="90" t="s">
        <v>199</v>
      </c>
      <c r="BX29" s="117" t="str">
        <f>H29</f>
        <v>Florida State</v>
      </c>
      <c r="BY29" s="108"/>
      <c r="BZ29" s="134">
        <v>10.1</v>
      </c>
      <c r="CA29" s="135">
        <v>15.5</v>
      </c>
      <c r="CB29" s="136">
        <f t="shared" si="9"/>
        <v>5.4</v>
      </c>
      <c r="CC29" s="137">
        <v>25</v>
      </c>
      <c r="CD29" s="122">
        <v>27</v>
      </c>
    </row>
    <row r="30" spans="1:82" x14ac:dyDescent="0.75">
      <c r="A30" s="138" t="s">
        <v>200</v>
      </c>
      <c r="B30" s="139" t="s">
        <v>122</v>
      </c>
      <c r="C30" s="140">
        <v>44924</v>
      </c>
      <c r="D30" s="141">
        <f>21/24</f>
        <v>0.875</v>
      </c>
      <c r="E30" s="140" t="s">
        <v>56</v>
      </c>
      <c r="F30" s="142" t="s">
        <v>182</v>
      </c>
      <c r="G30" s="143" t="s">
        <v>124</v>
      </c>
      <c r="H30" s="142" t="s">
        <v>201</v>
      </c>
      <c r="I30" s="143" t="s">
        <v>76</v>
      </c>
      <c r="J30" s="142" t="str">
        <f>F30</f>
        <v>Texas</v>
      </c>
      <c r="K30" s="140" t="str">
        <f t="shared" si="1"/>
        <v>Washington</v>
      </c>
      <c r="L30" s="144">
        <v>5.5</v>
      </c>
      <c r="M30" s="145">
        <v>69</v>
      </c>
      <c r="N30" s="169"/>
      <c r="O30" s="147"/>
      <c r="P30" s="170" t="str">
        <f t="shared" si="12"/>
        <v>Washington</v>
      </c>
      <c r="Q30" s="149"/>
      <c r="R30" s="150" t="str">
        <f t="shared" si="3"/>
        <v>Washington</v>
      </c>
      <c r="S30" s="150" t="str">
        <f t="shared" si="4"/>
        <v>Texas</v>
      </c>
      <c r="T30" s="139" t="str">
        <f>K30</f>
        <v>Washington</v>
      </c>
      <c r="U30" s="140" t="str">
        <f t="shared" si="5"/>
        <v>W</v>
      </c>
      <c r="V30" s="139"/>
      <c r="W30" s="140" t="str">
        <f t="shared" si="6"/>
        <v>L</v>
      </c>
      <c r="X30" s="165"/>
      <c r="Y30" s="151"/>
      <c r="Z30" s="146"/>
      <c r="AA30" s="151"/>
      <c r="AB30" s="146"/>
      <c r="AC30" s="151"/>
      <c r="AD30" s="139" t="str">
        <f>J30</f>
        <v>Texas</v>
      </c>
      <c r="AE30" s="149">
        <v>20</v>
      </c>
      <c r="AF30" s="142"/>
      <c r="AG30" s="149"/>
      <c r="AH30" s="142"/>
      <c r="AI30" s="149"/>
      <c r="AJ30" s="142"/>
      <c r="AK30" s="149"/>
      <c r="AL30" s="152" t="str">
        <f>F30</f>
        <v>Texas</v>
      </c>
      <c r="AM30" s="153">
        <v>8</v>
      </c>
      <c r="AN30" s="147">
        <v>4</v>
      </c>
      <c r="AO30" s="149">
        <v>0</v>
      </c>
      <c r="AP30" s="153">
        <v>8</v>
      </c>
      <c r="AQ30" s="147">
        <v>4</v>
      </c>
      <c r="AR30" s="149">
        <v>0</v>
      </c>
      <c r="AS30" s="152" t="str">
        <f>H30</f>
        <v>Washington</v>
      </c>
      <c r="AT30" s="153">
        <v>10</v>
      </c>
      <c r="AU30" s="147">
        <v>2</v>
      </c>
      <c r="AV30" s="149">
        <v>0</v>
      </c>
      <c r="AW30" s="153">
        <v>7</v>
      </c>
      <c r="AX30" s="147">
        <v>5</v>
      </c>
      <c r="AY30" s="149">
        <v>0</v>
      </c>
      <c r="AZ30" s="142" t="str">
        <f>AL30</f>
        <v>Texas</v>
      </c>
      <c r="BA30" s="154">
        <v>0.64</v>
      </c>
      <c r="BB30" s="155">
        <v>28</v>
      </c>
      <c r="BC30" s="142" t="s">
        <v>182</v>
      </c>
      <c r="BD30" s="142">
        <v>20.399999999999999</v>
      </c>
      <c r="BE30" s="142" t="s">
        <v>201</v>
      </c>
      <c r="BF30" s="152">
        <v>10.5</v>
      </c>
      <c r="BG30" s="142" t="str">
        <f t="shared" si="7"/>
        <v>Texas</v>
      </c>
      <c r="BH30" s="152">
        <f t="shared" si="8"/>
        <v>9.8999999999999986</v>
      </c>
      <c r="BI30" s="156">
        <v>38</v>
      </c>
      <c r="BJ30" s="142" t="str">
        <f>J30</f>
        <v>Texas</v>
      </c>
      <c r="BK30" s="157">
        <f>L30</f>
        <v>5.5</v>
      </c>
      <c r="BL30" s="158">
        <v>22</v>
      </c>
      <c r="BM30" s="142">
        <v>29.666666666666668</v>
      </c>
      <c r="BN30" s="158">
        <v>30</v>
      </c>
      <c r="BO30" s="146" t="str">
        <f>BJ30</f>
        <v>Texas</v>
      </c>
      <c r="BP30" s="148" t="s">
        <v>132</v>
      </c>
      <c r="BQ30" s="151" t="s">
        <v>202</v>
      </c>
      <c r="BR30" s="146"/>
      <c r="BS30" s="148"/>
      <c r="BT30" s="151"/>
      <c r="BU30" s="146"/>
      <c r="BV30" s="148"/>
      <c r="BW30" s="151"/>
      <c r="BX30" s="152" t="str">
        <f>F30</f>
        <v>Texas</v>
      </c>
      <c r="BY30" s="152"/>
      <c r="BZ30" s="160">
        <v>20.399999999999999</v>
      </c>
      <c r="CA30" s="161">
        <v>10.5</v>
      </c>
      <c r="CB30" s="162">
        <f t="shared" si="9"/>
        <v>9.8999999999999986</v>
      </c>
      <c r="CC30" s="163">
        <v>37</v>
      </c>
      <c r="CD30" s="164">
        <v>28</v>
      </c>
    </row>
    <row r="31" spans="1:82" x14ac:dyDescent="0.75">
      <c r="A31" s="138" t="s">
        <v>203</v>
      </c>
      <c r="B31" s="139" t="s">
        <v>55</v>
      </c>
      <c r="C31" s="140">
        <v>44925</v>
      </c>
      <c r="D31" s="141">
        <f>12/24</f>
        <v>0.5</v>
      </c>
      <c r="E31" s="140" t="s">
        <v>56</v>
      </c>
      <c r="F31" s="142" t="s">
        <v>204</v>
      </c>
      <c r="G31" s="143" t="s">
        <v>160</v>
      </c>
      <c r="H31" s="142" t="s">
        <v>205</v>
      </c>
      <c r="I31" s="143" t="s">
        <v>70</v>
      </c>
      <c r="J31" s="142" t="str">
        <f>F31</f>
        <v>Maryland</v>
      </c>
      <c r="K31" s="140" t="str">
        <f t="shared" si="1"/>
        <v>North Carolina St</v>
      </c>
      <c r="L31" s="144">
        <v>1.5</v>
      </c>
      <c r="M31" s="145">
        <v>48</v>
      </c>
      <c r="N31" s="169"/>
      <c r="O31" s="147"/>
      <c r="P31" s="170" t="str">
        <f t="shared" si="12"/>
        <v>North Carolina St</v>
      </c>
      <c r="Q31" s="149"/>
      <c r="R31" s="150" t="str">
        <f t="shared" si="3"/>
        <v>North Carolina St</v>
      </c>
      <c r="S31" s="150" t="str">
        <f t="shared" si="4"/>
        <v>Maryland</v>
      </c>
      <c r="T31" s="139" t="str">
        <f>J31</f>
        <v>Maryland</v>
      </c>
      <c r="U31" s="140" t="str">
        <f t="shared" si="5"/>
        <v>L</v>
      </c>
      <c r="V31" s="139"/>
      <c r="W31" s="140" t="str">
        <f t="shared" si="6"/>
        <v>L</v>
      </c>
      <c r="X31" s="165"/>
      <c r="Y31" s="151"/>
      <c r="Z31" s="146"/>
      <c r="AA31" s="151"/>
      <c r="AB31" s="146"/>
      <c r="AC31" s="151"/>
      <c r="AD31" s="139" t="str">
        <f>K31</f>
        <v>North Carolina St</v>
      </c>
      <c r="AE31" s="149">
        <v>14</v>
      </c>
      <c r="AF31" s="142"/>
      <c r="AG31" s="149"/>
      <c r="AH31" s="142"/>
      <c r="AI31" s="149"/>
      <c r="AJ31" s="142"/>
      <c r="AK31" s="149"/>
      <c r="AL31" s="152" t="str">
        <f>F31</f>
        <v>Maryland</v>
      </c>
      <c r="AM31" s="153">
        <v>7</v>
      </c>
      <c r="AN31" s="147">
        <v>5</v>
      </c>
      <c r="AO31" s="149">
        <v>0</v>
      </c>
      <c r="AP31" s="153">
        <v>6</v>
      </c>
      <c r="AQ31" s="147">
        <v>6</v>
      </c>
      <c r="AR31" s="149">
        <v>0</v>
      </c>
      <c r="AS31" s="152" t="str">
        <f>H31</f>
        <v>North Carolina St</v>
      </c>
      <c r="AT31" s="153">
        <v>8</v>
      </c>
      <c r="AU31" s="147">
        <v>4</v>
      </c>
      <c r="AV31" s="149">
        <v>0</v>
      </c>
      <c r="AW31" s="153">
        <v>4</v>
      </c>
      <c r="AX31" s="147">
        <v>8</v>
      </c>
      <c r="AY31" s="149">
        <v>0</v>
      </c>
      <c r="AZ31" s="142" t="str">
        <f>AL31</f>
        <v>Maryland</v>
      </c>
      <c r="BA31" s="154">
        <v>0.51</v>
      </c>
      <c r="BB31" s="155">
        <v>4</v>
      </c>
      <c r="BC31" s="142" t="s">
        <v>204</v>
      </c>
      <c r="BD31" s="142">
        <v>8.1</v>
      </c>
      <c r="BE31" s="142" t="s">
        <v>205</v>
      </c>
      <c r="BF31" s="152">
        <v>6.3</v>
      </c>
      <c r="BG31" s="142" t="str">
        <f t="shared" si="7"/>
        <v>Maryland</v>
      </c>
      <c r="BH31" s="152">
        <f t="shared" si="8"/>
        <v>1.7999999999999998</v>
      </c>
      <c r="BI31" s="156">
        <v>11</v>
      </c>
      <c r="BJ31" s="142" t="str">
        <f>J31</f>
        <v>Maryland</v>
      </c>
      <c r="BK31" s="166">
        <f>L31</f>
        <v>1.5</v>
      </c>
      <c r="BL31" s="158">
        <v>6</v>
      </c>
      <c r="BM31" s="142">
        <v>6.666666666666667</v>
      </c>
      <c r="BN31" s="158">
        <v>2</v>
      </c>
      <c r="BO31" s="146" t="str">
        <f>AZ31</f>
        <v>Maryland</v>
      </c>
      <c r="BP31" s="148" t="s">
        <v>86</v>
      </c>
      <c r="BQ31" s="151" t="s">
        <v>206</v>
      </c>
      <c r="BR31" s="146" t="str">
        <f>BE31</f>
        <v>North Carolina St</v>
      </c>
      <c r="BS31" s="148" t="s">
        <v>77</v>
      </c>
      <c r="BT31" s="151" t="s">
        <v>207</v>
      </c>
      <c r="BU31" s="146"/>
      <c r="BV31" s="148"/>
      <c r="BW31" s="151"/>
      <c r="BX31" s="152" t="str">
        <f>H31</f>
        <v>North Carolina St</v>
      </c>
      <c r="BY31" s="152"/>
      <c r="BZ31" s="171">
        <v>8.1</v>
      </c>
      <c r="CA31" s="172">
        <v>6.3</v>
      </c>
      <c r="CB31" s="173">
        <f t="shared" si="9"/>
        <v>1.7999999999999998</v>
      </c>
      <c r="CC31" s="174">
        <v>10</v>
      </c>
      <c r="CD31" s="164">
        <v>29</v>
      </c>
    </row>
    <row r="32" spans="1:82" x14ac:dyDescent="0.75">
      <c r="A32" s="138" t="s">
        <v>208</v>
      </c>
      <c r="B32" s="139" t="s">
        <v>55</v>
      </c>
      <c r="C32" s="140">
        <v>44925</v>
      </c>
      <c r="D32" s="141">
        <f>14/24</f>
        <v>0.58333333333333337</v>
      </c>
      <c r="E32" s="140" t="s">
        <v>56</v>
      </c>
      <c r="F32" s="142" t="s">
        <v>209</v>
      </c>
      <c r="G32" s="143" t="s">
        <v>70</v>
      </c>
      <c r="H32" s="142" t="s">
        <v>210</v>
      </c>
      <c r="I32" s="143" t="s">
        <v>76</v>
      </c>
      <c r="J32" s="142" t="str">
        <f>H32</f>
        <v>UCLA</v>
      </c>
      <c r="K32" s="140" t="str">
        <f t="shared" si="1"/>
        <v>Pitt</v>
      </c>
      <c r="L32" s="144">
        <v>6.5</v>
      </c>
      <c r="M32" s="145">
        <v>58</v>
      </c>
      <c r="N32" s="169"/>
      <c r="O32" s="147"/>
      <c r="P32" s="170" t="str">
        <f t="shared" si="12"/>
        <v>Pitt</v>
      </c>
      <c r="Q32" s="149"/>
      <c r="R32" s="150" t="str">
        <f t="shared" si="3"/>
        <v>Pitt</v>
      </c>
      <c r="S32" s="150" t="str">
        <f t="shared" si="4"/>
        <v>UCLA</v>
      </c>
      <c r="T32" s="139" t="str">
        <f>J32</f>
        <v>UCLA</v>
      </c>
      <c r="U32" s="140" t="str">
        <f t="shared" si="5"/>
        <v>L</v>
      </c>
      <c r="V32" s="139"/>
      <c r="W32" s="140" t="str">
        <f t="shared" si="6"/>
        <v>L</v>
      </c>
      <c r="X32" s="165"/>
      <c r="Y32" s="151"/>
      <c r="Z32" s="146"/>
      <c r="AA32" s="151"/>
      <c r="AB32" s="146"/>
      <c r="AC32" s="151"/>
      <c r="AD32" s="139" t="str">
        <f>J32</f>
        <v>UCLA</v>
      </c>
      <c r="AE32" s="149">
        <v>37</v>
      </c>
      <c r="AF32" s="142"/>
      <c r="AG32" s="149"/>
      <c r="AH32" s="142"/>
      <c r="AI32" s="149"/>
      <c r="AJ32" s="142"/>
      <c r="AK32" s="149"/>
      <c r="AL32" s="152" t="str">
        <f>F32</f>
        <v>Pitt</v>
      </c>
      <c r="AM32" s="153">
        <v>8</v>
      </c>
      <c r="AN32" s="147">
        <v>4</v>
      </c>
      <c r="AO32" s="149">
        <v>0</v>
      </c>
      <c r="AP32" s="153">
        <v>5</v>
      </c>
      <c r="AQ32" s="147">
        <v>7</v>
      </c>
      <c r="AR32" s="149">
        <v>0</v>
      </c>
      <c r="AS32" s="152" t="str">
        <f>H32</f>
        <v>UCLA</v>
      </c>
      <c r="AT32" s="153">
        <v>9</v>
      </c>
      <c r="AU32" s="147">
        <v>3</v>
      </c>
      <c r="AV32" s="149">
        <v>0</v>
      </c>
      <c r="AW32" s="153">
        <v>6</v>
      </c>
      <c r="AX32" s="147">
        <v>6</v>
      </c>
      <c r="AY32" s="149">
        <v>0</v>
      </c>
      <c r="AZ32" s="142" t="str">
        <f>AS32</f>
        <v>UCLA</v>
      </c>
      <c r="BA32" s="154">
        <v>0.56999999999999995</v>
      </c>
      <c r="BB32" s="155">
        <v>15</v>
      </c>
      <c r="BC32" s="142" t="s">
        <v>209</v>
      </c>
      <c r="BD32" s="142">
        <v>7.7</v>
      </c>
      <c r="BE32" s="142" t="s">
        <v>210</v>
      </c>
      <c r="BF32" s="152">
        <v>8.5</v>
      </c>
      <c r="BG32" s="142" t="str">
        <f t="shared" si="7"/>
        <v>UCLA</v>
      </c>
      <c r="BH32" s="152">
        <f t="shared" si="8"/>
        <v>0.79999999999999982</v>
      </c>
      <c r="BI32" s="156">
        <v>4</v>
      </c>
      <c r="BJ32" s="142" t="str">
        <f>J32</f>
        <v>UCLA</v>
      </c>
      <c r="BK32" s="166">
        <f>L32</f>
        <v>6.5</v>
      </c>
      <c r="BL32" s="158">
        <v>25</v>
      </c>
      <c r="BM32" s="142">
        <v>14.333333333333334</v>
      </c>
      <c r="BN32" s="158">
        <v>12</v>
      </c>
      <c r="BO32" s="146" t="str">
        <f>BC32</f>
        <v>Pitt</v>
      </c>
      <c r="BP32" s="148" t="s">
        <v>135</v>
      </c>
      <c r="BQ32" s="151" t="s">
        <v>211</v>
      </c>
      <c r="BR32" s="146" t="str">
        <f>BC32</f>
        <v>Pitt</v>
      </c>
      <c r="BS32" s="148" t="s">
        <v>77</v>
      </c>
      <c r="BT32" s="151" t="s">
        <v>212</v>
      </c>
      <c r="BU32" s="146"/>
      <c r="BV32" s="148"/>
      <c r="BW32" s="151"/>
      <c r="BX32" s="152"/>
      <c r="BY32" s="152"/>
      <c r="BZ32" s="160">
        <v>7.7</v>
      </c>
      <c r="CA32" s="161">
        <v>8.5</v>
      </c>
      <c r="CB32" s="162">
        <f t="shared" si="9"/>
        <v>0.79999999999999982</v>
      </c>
      <c r="CC32" s="163">
        <v>3</v>
      </c>
      <c r="CD32" s="164">
        <v>30</v>
      </c>
    </row>
    <row r="33" spans="1:82" s="1" customFormat="1" x14ac:dyDescent="0.75">
      <c r="A33" s="88" t="s">
        <v>213</v>
      </c>
      <c r="B33" s="89" t="s">
        <v>55</v>
      </c>
      <c r="C33" s="90">
        <v>44925</v>
      </c>
      <c r="D33" s="91">
        <f>15.5/24</f>
        <v>0.64583333333333337</v>
      </c>
      <c r="E33" s="90" t="s">
        <v>56</v>
      </c>
      <c r="F33" s="92" t="s">
        <v>214</v>
      </c>
      <c r="G33" s="93" t="s">
        <v>97</v>
      </c>
      <c r="H33" s="92" t="s">
        <v>215</v>
      </c>
      <c r="I33" s="93" t="s">
        <v>74</v>
      </c>
      <c r="J33" s="92" t="str">
        <f>F33</f>
        <v>Notre Dame</v>
      </c>
      <c r="K33" s="90" t="str">
        <f t="shared" si="1"/>
        <v>South Carolina</v>
      </c>
      <c r="L33" s="94">
        <v>2.5</v>
      </c>
      <c r="M33" s="95">
        <v>52</v>
      </c>
      <c r="N33" s="167"/>
      <c r="O33" s="124"/>
      <c r="P33" s="168" t="str">
        <f t="shared" si="12"/>
        <v>South Carolina</v>
      </c>
      <c r="Q33" s="107"/>
      <c r="R33" s="100" t="str">
        <f t="shared" si="3"/>
        <v>South Carolina</v>
      </c>
      <c r="S33" s="100" t="str">
        <f t="shared" si="4"/>
        <v>Notre Dame</v>
      </c>
      <c r="T33" s="89" t="str">
        <f>J33</f>
        <v>Notre Dame</v>
      </c>
      <c r="U33" s="90" t="str">
        <f t="shared" si="5"/>
        <v>L</v>
      </c>
      <c r="V33" s="89"/>
      <c r="W33" s="90" t="str">
        <f t="shared" si="6"/>
        <v>L</v>
      </c>
      <c r="X33" s="101"/>
      <c r="Y33" s="102"/>
      <c r="Z33" s="123"/>
      <c r="AA33" s="102"/>
      <c r="AB33" s="123"/>
      <c r="AC33" s="102"/>
      <c r="AD33" s="89" t="str">
        <f>J33</f>
        <v>Notre Dame</v>
      </c>
      <c r="AE33" s="107">
        <v>15</v>
      </c>
      <c r="AF33" s="92"/>
      <c r="AG33" s="107"/>
      <c r="AH33" s="92"/>
      <c r="AI33" s="107"/>
      <c r="AJ33" s="92"/>
      <c r="AK33" s="107"/>
      <c r="AL33" s="108" t="str">
        <f>F33</f>
        <v>Notre Dame</v>
      </c>
      <c r="AM33" s="126">
        <v>8</v>
      </c>
      <c r="AN33" s="124">
        <v>4</v>
      </c>
      <c r="AO33" s="107">
        <v>0</v>
      </c>
      <c r="AP33" s="126">
        <v>6</v>
      </c>
      <c r="AQ33" s="124">
        <v>6</v>
      </c>
      <c r="AR33" s="107">
        <v>0</v>
      </c>
      <c r="AS33" s="108" t="str">
        <f>H33</f>
        <v>South Carolina</v>
      </c>
      <c r="AT33" s="126">
        <v>8</v>
      </c>
      <c r="AU33" s="124">
        <v>4</v>
      </c>
      <c r="AV33" s="107">
        <v>0</v>
      </c>
      <c r="AW33" s="126">
        <v>7</v>
      </c>
      <c r="AX33" s="124">
        <v>5</v>
      </c>
      <c r="AY33" s="107">
        <v>0</v>
      </c>
      <c r="AZ33" s="92" t="str">
        <f>AL33</f>
        <v>Notre Dame</v>
      </c>
      <c r="BA33" s="127">
        <v>0.69</v>
      </c>
      <c r="BB33" s="128">
        <v>33</v>
      </c>
      <c r="BC33" s="92" t="s">
        <v>214</v>
      </c>
      <c r="BD33" s="92">
        <v>12.7</v>
      </c>
      <c r="BE33" s="92" t="s">
        <v>215</v>
      </c>
      <c r="BF33" s="108">
        <v>4.3</v>
      </c>
      <c r="BG33" s="92" t="str">
        <f t="shared" si="7"/>
        <v>Notre Dame</v>
      </c>
      <c r="BH33" s="108">
        <f t="shared" si="8"/>
        <v>8.3999999999999986</v>
      </c>
      <c r="BI33" s="129">
        <v>35</v>
      </c>
      <c r="BJ33" s="92" t="str">
        <f>J33</f>
        <v>Notre Dame</v>
      </c>
      <c r="BK33" s="130">
        <f>L33</f>
        <v>2.5</v>
      </c>
      <c r="BL33" s="131">
        <v>11</v>
      </c>
      <c r="BM33" s="92">
        <v>26.666666666666668</v>
      </c>
      <c r="BN33" s="131">
        <v>28</v>
      </c>
      <c r="BO33" s="123" t="str">
        <f>BC33</f>
        <v>Notre Dame</v>
      </c>
      <c r="BP33" s="125" t="s">
        <v>119</v>
      </c>
      <c r="BQ33" s="90" t="s">
        <v>216</v>
      </c>
      <c r="BR33" s="123" t="str">
        <f>BC33</f>
        <v>Notre Dame</v>
      </c>
      <c r="BS33" s="125" t="s">
        <v>77</v>
      </c>
      <c r="BT33" s="90" t="s">
        <v>217</v>
      </c>
      <c r="BU33" s="123"/>
      <c r="BV33" s="125"/>
      <c r="BW33" s="90"/>
      <c r="BX33" s="117"/>
      <c r="BY33" s="108"/>
      <c r="BZ33" s="118">
        <v>12.7</v>
      </c>
      <c r="CA33" s="119">
        <v>4.3</v>
      </c>
      <c r="CB33" s="132">
        <f t="shared" si="9"/>
        <v>8.3999999999999986</v>
      </c>
      <c r="CC33" s="133">
        <v>34</v>
      </c>
      <c r="CD33" s="122">
        <v>31</v>
      </c>
    </row>
    <row r="34" spans="1:82" s="1" customFormat="1" x14ac:dyDescent="0.75">
      <c r="A34" s="88" t="s">
        <v>218</v>
      </c>
      <c r="B34" s="89" t="s">
        <v>55</v>
      </c>
      <c r="C34" s="90">
        <v>44925</v>
      </c>
      <c r="D34" s="91">
        <f>20.5/24</f>
        <v>0.85416666666666663</v>
      </c>
      <c r="E34" s="90" t="s">
        <v>56</v>
      </c>
      <c r="F34" s="92" t="s">
        <v>219</v>
      </c>
      <c r="G34" s="93" t="s">
        <v>74</v>
      </c>
      <c r="H34" s="92" t="s">
        <v>220</v>
      </c>
      <c r="I34" s="93" t="s">
        <v>70</v>
      </c>
      <c r="J34" s="92" t="str">
        <f>H34</f>
        <v>Clemson</v>
      </c>
      <c r="K34" s="90" t="str">
        <f t="shared" si="1"/>
        <v>Tennessee</v>
      </c>
      <c r="L34" s="94">
        <v>6.5</v>
      </c>
      <c r="M34" s="95">
        <v>63.5</v>
      </c>
      <c r="N34" s="167"/>
      <c r="O34" s="124"/>
      <c r="P34" s="168" t="str">
        <f t="shared" si="12"/>
        <v>Tennessee</v>
      </c>
      <c r="Q34" s="107"/>
      <c r="R34" s="100" t="str">
        <f t="shared" si="3"/>
        <v>Tennessee</v>
      </c>
      <c r="S34" s="100" t="str">
        <f t="shared" si="4"/>
        <v>Clemson</v>
      </c>
      <c r="T34" s="89" t="str">
        <f>K34</f>
        <v>Tennessee</v>
      </c>
      <c r="U34" s="90" t="str">
        <f t="shared" si="5"/>
        <v>W</v>
      </c>
      <c r="V34" s="89"/>
      <c r="W34" s="90" t="str">
        <f t="shared" si="6"/>
        <v>L</v>
      </c>
      <c r="X34" s="101"/>
      <c r="Y34" s="102"/>
      <c r="Z34" s="123"/>
      <c r="AA34" s="102"/>
      <c r="AB34" s="123"/>
      <c r="AC34" s="102"/>
      <c r="AD34" s="89" t="str">
        <f>J34</f>
        <v>Clemson</v>
      </c>
      <c r="AE34" s="107">
        <v>38</v>
      </c>
      <c r="AF34" s="92"/>
      <c r="AG34" s="107"/>
      <c r="AH34" s="92"/>
      <c r="AI34" s="107"/>
      <c r="AJ34" s="92"/>
      <c r="AK34" s="107"/>
      <c r="AL34" s="108" t="str">
        <f>F34</f>
        <v>Tennessee</v>
      </c>
      <c r="AM34" s="126">
        <v>10</v>
      </c>
      <c r="AN34" s="124">
        <v>2</v>
      </c>
      <c r="AO34" s="107">
        <v>0</v>
      </c>
      <c r="AP34" s="126">
        <v>9</v>
      </c>
      <c r="AQ34" s="124">
        <v>3</v>
      </c>
      <c r="AR34" s="107">
        <v>0</v>
      </c>
      <c r="AS34" s="108" t="str">
        <f>H34</f>
        <v>Clemson</v>
      </c>
      <c r="AT34" s="126">
        <v>11</v>
      </c>
      <c r="AU34" s="124">
        <v>2</v>
      </c>
      <c r="AV34" s="107">
        <v>0</v>
      </c>
      <c r="AW34" s="126">
        <v>7</v>
      </c>
      <c r="AX34" s="124">
        <v>6</v>
      </c>
      <c r="AY34" s="107">
        <v>0</v>
      </c>
      <c r="AZ34" s="92" t="str">
        <f>AL34</f>
        <v>Tennessee</v>
      </c>
      <c r="BA34" s="127">
        <v>0.64</v>
      </c>
      <c r="BB34" s="128">
        <v>27</v>
      </c>
      <c r="BC34" s="92" t="s">
        <v>219</v>
      </c>
      <c r="BD34" s="92">
        <v>21.7</v>
      </c>
      <c r="BE34" s="92" t="s">
        <v>220</v>
      </c>
      <c r="BF34" s="108">
        <v>18.100000000000001</v>
      </c>
      <c r="BG34" s="92" t="str">
        <f t="shared" si="7"/>
        <v>Tennessee</v>
      </c>
      <c r="BH34" s="108">
        <f t="shared" si="8"/>
        <v>3.5999999999999979</v>
      </c>
      <c r="BI34" s="129">
        <v>20</v>
      </c>
      <c r="BJ34" s="92" t="str">
        <f>J34</f>
        <v>Clemson</v>
      </c>
      <c r="BK34" s="130">
        <f>L34</f>
        <v>6.5</v>
      </c>
      <c r="BL34" s="131">
        <v>24</v>
      </c>
      <c r="BM34" s="92">
        <v>24.333333333333332</v>
      </c>
      <c r="BN34" s="131">
        <v>25</v>
      </c>
      <c r="BO34" s="123" t="str">
        <f>BC34</f>
        <v>Tennessee</v>
      </c>
      <c r="BP34" s="125" t="s">
        <v>77</v>
      </c>
      <c r="BQ34" s="90" t="s">
        <v>221</v>
      </c>
      <c r="BR34" s="123" t="str">
        <f>BE34</f>
        <v>Clemson</v>
      </c>
      <c r="BS34" s="125" t="s">
        <v>132</v>
      </c>
      <c r="BT34" s="90" t="s">
        <v>222</v>
      </c>
      <c r="BU34" s="123"/>
      <c r="BV34" s="125"/>
      <c r="BW34" s="90"/>
      <c r="BX34" s="117"/>
      <c r="BY34" s="108"/>
      <c r="BZ34" s="134">
        <v>21.7</v>
      </c>
      <c r="CA34" s="135">
        <v>18.100000000000001</v>
      </c>
      <c r="CB34" s="136">
        <f t="shared" si="9"/>
        <v>3.5999999999999979</v>
      </c>
      <c r="CC34" s="137">
        <v>19</v>
      </c>
      <c r="CD34" s="122">
        <v>32</v>
      </c>
    </row>
    <row r="35" spans="1:82" s="1" customFormat="1" x14ac:dyDescent="0.75">
      <c r="A35" s="88" t="s">
        <v>223</v>
      </c>
      <c r="B35" s="89" t="s">
        <v>55</v>
      </c>
      <c r="C35" s="90">
        <v>44925</v>
      </c>
      <c r="D35" s="91">
        <f>16.5/24</f>
        <v>0.6875</v>
      </c>
      <c r="E35" s="90" t="s">
        <v>56</v>
      </c>
      <c r="F35" s="92" t="s">
        <v>224</v>
      </c>
      <c r="G35" s="93" t="s">
        <v>58</v>
      </c>
      <c r="H35" s="92" t="s">
        <v>225</v>
      </c>
      <c r="I35" s="93" t="s">
        <v>85</v>
      </c>
      <c r="J35" s="92" t="str">
        <f>F35</f>
        <v>Ohio</v>
      </c>
      <c r="K35" s="90" t="str">
        <f t="shared" si="1"/>
        <v>Wyoming</v>
      </c>
      <c r="L35" s="94">
        <v>1.5</v>
      </c>
      <c r="M35" s="95">
        <v>43</v>
      </c>
      <c r="N35" s="167"/>
      <c r="O35" s="124"/>
      <c r="P35" s="168" t="str">
        <f t="shared" si="12"/>
        <v>Wyoming</v>
      </c>
      <c r="Q35" s="107"/>
      <c r="R35" s="100" t="str">
        <f t="shared" si="3"/>
        <v>Wyoming</v>
      </c>
      <c r="S35" s="100" t="str">
        <f t="shared" si="4"/>
        <v>Ohio</v>
      </c>
      <c r="T35" s="89" t="str">
        <f>K35</f>
        <v>Wyoming</v>
      </c>
      <c r="U35" s="90" t="str">
        <f t="shared" si="5"/>
        <v>W</v>
      </c>
      <c r="V35" s="89"/>
      <c r="W35" s="90" t="str">
        <f t="shared" si="6"/>
        <v>L</v>
      </c>
      <c r="X35" s="101"/>
      <c r="Y35" s="102"/>
      <c r="Z35" s="123"/>
      <c r="AA35" s="102"/>
      <c r="AB35" s="123"/>
      <c r="AC35" s="102"/>
      <c r="AD35" s="89" t="str">
        <f>K35</f>
        <v>Wyoming</v>
      </c>
      <c r="AE35" s="107">
        <v>16</v>
      </c>
      <c r="AF35" s="92"/>
      <c r="AG35" s="107"/>
      <c r="AH35" s="92"/>
      <c r="AI35" s="107"/>
      <c r="AJ35" s="92"/>
      <c r="AK35" s="107"/>
      <c r="AL35" s="108" t="str">
        <f>F35</f>
        <v>Ohio</v>
      </c>
      <c r="AM35" s="126">
        <v>9</v>
      </c>
      <c r="AN35" s="124">
        <v>4</v>
      </c>
      <c r="AO35" s="107">
        <v>0</v>
      </c>
      <c r="AP35" s="126">
        <v>9</v>
      </c>
      <c r="AQ35" s="124">
        <v>4</v>
      </c>
      <c r="AR35" s="107">
        <v>0</v>
      </c>
      <c r="AS35" s="108" t="str">
        <f>H35</f>
        <v>Wyoming</v>
      </c>
      <c r="AT35" s="126">
        <v>7</v>
      </c>
      <c r="AU35" s="124">
        <v>5</v>
      </c>
      <c r="AV35" s="107">
        <v>0</v>
      </c>
      <c r="AW35" s="126">
        <v>6</v>
      </c>
      <c r="AX35" s="124">
        <v>6</v>
      </c>
      <c r="AY35" s="107">
        <v>0</v>
      </c>
      <c r="AZ35" s="92" t="str">
        <f>AL35</f>
        <v>Ohio</v>
      </c>
      <c r="BA35" s="127">
        <v>0.64</v>
      </c>
      <c r="BB35" s="128">
        <v>26</v>
      </c>
      <c r="BC35" s="92" t="s">
        <v>224</v>
      </c>
      <c r="BD35" s="92">
        <v>-6.2</v>
      </c>
      <c r="BE35" s="92" t="s">
        <v>225</v>
      </c>
      <c r="BF35" s="108">
        <v>-9.4</v>
      </c>
      <c r="BG35" s="92" t="str">
        <f t="shared" si="7"/>
        <v>Ohio</v>
      </c>
      <c r="BH35" s="108">
        <f t="shared" si="8"/>
        <v>3.2</v>
      </c>
      <c r="BI35" s="129">
        <v>17</v>
      </c>
      <c r="BJ35" s="92" t="str">
        <f>J35</f>
        <v>Ohio</v>
      </c>
      <c r="BK35" s="130">
        <f>L35</f>
        <v>1.5</v>
      </c>
      <c r="BL35" s="131">
        <v>5</v>
      </c>
      <c r="BM35" s="92">
        <v>16.666666666666668</v>
      </c>
      <c r="BN35" s="131">
        <v>15</v>
      </c>
      <c r="BO35" s="123" t="str">
        <f>BC35</f>
        <v>Ohio</v>
      </c>
      <c r="BP35" s="125" t="s">
        <v>77</v>
      </c>
      <c r="BQ35" s="90" t="s">
        <v>226</v>
      </c>
      <c r="BR35" s="123" t="str">
        <f>BE35</f>
        <v>Wyoming</v>
      </c>
      <c r="BS35" s="125" t="s">
        <v>86</v>
      </c>
      <c r="BT35" s="90" t="s">
        <v>227</v>
      </c>
      <c r="BU35" s="123"/>
      <c r="BV35" s="125"/>
      <c r="BW35" s="90"/>
      <c r="BX35" s="117"/>
      <c r="BY35" s="108"/>
      <c r="BZ35" s="118">
        <v>-6.2</v>
      </c>
      <c r="CA35" s="119">
        <v>-9.4</v>
      </c>
      <c r="CB35" s="132">
        <f t="shared" si="9"/>
        <v>3.2</v>
      </c>
      <c r="CC35" s="133">
        <v>16</v>
      </c>
      <c r="CD35" s="122">
        <v>33</v>
      </c>
    </row>
    <row r="36" spans="1:82" x14ac:dyDescent="0.75">
      <c r="A36" s="138" t="s">
        <v>228</v>
      </c>
      <c r="B36" s="139" t="s">
        <v>66</v>
      </c>
      <c r="C36" s="140">
        <v>44926</v>
      </c>
      <c r="D36" s="141">
        <f>12/24</f>
        <v>0.5</v>
      </c>
      <c r="E36" s="140" t="s">
        <v>56</v>
      </c>
      <c r="F36" s="142" t="s">
        <v>229</v>
      </c>
      <c r="G36" s="143" t="s">
        <v>74</v>
      </c>
      <c r="H36" s="142" t="s">
        <v>230</v>
      </c>
      <c r="I36" s="143" t="s">
        <v>124</v>
      </c>
      <c r="J36" s="142" t="str">
        <f>F36</f>
        <v>Alabama</v>
      </c>
      <c r="K36" s="140" t="str">
        <f t="shared" si="1"/>
        <v>Kansas State</v>
      </c>
      <c r="L36" s="144">
        <v>3.5</v>
      </c>
      <c r="M36" s="145">
        <v>54</v>
      </c>
      <c r="N36" s="169"/>
      <c r="O36" s="147"/>
      <c r="P36" s="170" t="str">
        <f t="shared" si="12"/>
        <v>Kansas State</v>
      </c>
      <c r="Q36" s="149"/>
      <c r="R36" s="150" t="str">
        <f t="shared" si="3"/>
        <v>Kansas State</v>
      </c>
      <c r="S36" s="150" t="str">
        <f t="shared" si="4"/>
        <v>Alabama</v>
      </c>
      <c r="T36" s="139" t="str">
        <f>K36</f>
        <v>Kansas State</v>
      </c>
      <c r="U36" s="140" t="str">
        <f t="shared" si="5"/>
        <v>W</v>
      </c>
      <c r="V36" s="139"/>
      <c r="W36" s="140" t="str">
        <f t="shared" si="6"/>
        <v>L</v>
      </c>
      <c r="X36" s="165"/>
      <c r="Y36" s="151"/>
      <c r="Z36" s="146"/>
      <c r="AA36" s="151"/>
      <c r="AB36" s="146"/>
      <c r="AC36" s="151"/>
      <c r="AD36" s="139" t="str">
        <f>J36</f>
        <v>Alabama</v>
      </c>
      <c r="AE36" s="149">
        <v>21</v>
      </c>
      <c r="AF36" s="139"/>
      <c r="AG36" s="149"/>
      <c r="AH36" s="139"/>
      <c r="AI36" s="149"/>
      <c r="AJ36" s="139"/>
      <c r="AK36" s="149"/>
      <c r="AL36" s="152" t="str">
        <f>F36</f>
        <v>Alabama</v>
      </c>
      <c r="AM36" s="153">
        <v>10</v>
      </c>
      <c r="AN36" s="147">
        <v>2</v>
      </c>
      <c r="AO36" s="149">
        <v>0</v>
      </c>
      <c r="AP36" s="153">
        <v>6</v>
      </c>
      <c r="AQ36" s="147">
        <v>6</v>
      </c>
      <c r="AR36" s="149">
        <v>0</v>
      </c>
      <c r="AS36" s="152" t="str">
        <f>H36</f>
        <v>Kansas State</v>
      </c>
      <c r="AT36" s="153">
        <v>10</v>
      </c>
      <c r="AU36" s="147">
        <v>3</v>
      </c>
      <c r="AV36" s="149">
        <v>0</v>
      </c>
      <c r="AW36" s="153">
        <v>9</v>
      </c>
      <c r="AX36" s="147">
        <v>3</v>
      </c>
      <c r="AY36" s="149">
        <v>1</v>
      </c>
      <c r="AZ36" s="142" t="str">
        <f>AL36</f>
        <v>Alabama</v>
      </c>
      <c r="BA36" s="154">
        <v>0.64</v>
      </c>
      <c r="BB36" s="155">
        <v>25</v>
      </c>
      <c r="BC36" s="142" t="s">
        <v>229</v>
      </c>
      <c r="BD36" s="142">
        <v>26.1</v>
      </c>
      <c r="BE36" s="142" t="s">
        <v>230</v>
      </c>
      <c r="BF36" s="152">
        <v>16</v>
      </c>
      <c r="BG36" s="142" t="str">
        <f t="shared" si="7"/>
        <v>Alabama</v>
      </c>
      <c r="BH36" s="152">
        <f t="shared" si="8"/>
        <v>10.100000000000001</v>
      </c>
      <c r="BI36" s="156">
        <v>39</v>
      </c>
      <c r="BJ36" s="142" t="str">
        <f>J36</f>
        <v>Alabama</v>
      </c>
      <c r="BK36" s="157">
        <f>L36</f>
        <v>3.5</v>
      </c>
      <c r="BL36" s="158">
        <v>17</v>
      </c>
      <c r="BM36" s="142">
        <v>28.333333333333332</v>
      </c>
      <c r="BN36" s="158">
        <v>29</v>
      </c>
      <c r="BO36" s="146" t="str">
        <f>BC36</f>
        <v>Alabama</v>
      </c>
      <c r="BP36" s="148" t="s">
        <v>86</v>
      </c>
      <c r="BQ36" s="140" t="s">
        <v>231</v>
      </c>
      <c r="BR36" s="146"/>
      <c r="BS36" s="148"/>
      <c r="BT36" s="140"/>
      <c r="BU36" s="146"/>
      <c r="BV36" s="148"/>
      <c r="BW36" s="140"/>
      <c r="BX36" s="159"/>
      <c r="BY36" s="152"/>
      <c r="BZ36" s="160">
        <v>26.1</v>
      </c>
      <c r="CA36" s="161">
        <v>16</v>
      </c>
      <c r="CB36" s="162">
        <f t="shared" si="9"/>
        <v>10.100000000000001</v>
      </c>
      <c r="CC36" s="163">
        <v>38</v>
      </c>
      <c r="CD36" s="164">
        <v>34</v>
      </c>
    </row>
    <row r="37" spans="1:82" x14ac:dyDescent="0.75">
      <c r="A37" s="138" t="s">
        <v>232</v>
      </c>
      <c r="B37" s="139" t="s">
        <v>66</v>
      </c>
      <c r="C37" s="140">
        <v>44926</v>
      </c>
      <c r="D37" s="141">
        <f>12/24</f>
        <v>0.5</v>
      </c>
      <c r="E37" s="140" t="s">
        <v>82</v>
      </c>
      <c r="F37" s="142" t="s">
        <v>233</v>
      </c>
      <c r="G37" s="143" t="s">
        <v>160</v>
      </c>
      <c r="H37" s="142" t="s">
        <v>234</v>
      </c>
      <c r="I37" s="143" t="s">
        <v>74</v>
      </c>
      <c r="J37" s="142" t="str">
        <f>F37</f>
        <v>Iowa</v>
      </c>
      <c r="K37" s="140" t="str">
        <f t="shared" si="1"/>
        <v>Kentucky</v>
      </c>
      <c r="L37" s="144">
        <v>2.5</v>
      </c>
      <c r="M37" s="145">
        <v>31</v>
      </c>
      <c r="N37" s="169"/>
      <c r="O37" s="147"/>
      <c r="P37" s="170" t="str">
        <f t="shared" si="12"/>
        <v>Kentucky</v>
      </c>
      <c r="Q37" s="149"/>
      <c r="R37" s="150" t="str">
        <f t="shared" si="3"/>
        <v>Kentucky</v>
      </c>
      <c r="S37" s="150" t="str">
        <f t="shared" si="4"/>
        <v>Iowa</v>
      </c>
      <c r="T37" s="139" t="str">
        <f>K37</f>
        <v>Kentucky</v>
      </c>
      <c r="U37" s="140" t="str">
        <f t="shared" si="5"/>
        <v>W</v>
      </c>
      <c r="V37" s="139"/>
      <c r="W37" s="140" t="str">
        <f t="shared" si="6"/>
        <v>L</v>
      </c>
      <c r="X37" s="165"/>
      <c r="Y37" s="151"/>
      <c r="Z37" s="146"/>
      <c r="AA37" s="151"/>
      <c r="AB37" s="146"/>
      <c r="AC37" s="151"/>
      <c r="AD37" s="139" t="str">
        <f>K37</f>
        <v>Kentucky</v>
      </c>
      <c r="AE37" s="149">
        <v>4</v>
      </c>
      <c r="AF37" s="142"/>
      <c r="AG37" s="149"/>
      <c r="AH37" s="142"/>
      <c r="AI37" s="149"/>
      <c r="AJ37" s="142"/>
      <c r="AK37" s="149"/>
      <c r="AL37" s="152" t="str">
        <f>F37</f>
        <v>Iowa</v>
      </c>
      <c r="AM37" s="153">
        <v>7</v>
      </c>
      <c r="AN37" s="147">
        <v>5</v>
      </c>
      <c r="AO37" s="149">
        <v>0</v>
      </c>
      <c r="AP37" s="153">
        <v>7</v>
      </c>
      <c r="AQ37" s="147">
        <v>5</v>
      </c>
      <c r="AR37" s="149">
        <v>0</v>
      </c>
      <c r="AS37" s="152" t="str">
        <f>H37</f>
        <v>Kentucky</v>
      </c>
      <c r="AT37" s="153">
        <v>7</v>
      </c>
      <c r="AU37" s="147">
        <v>5</v>
      </c>
      <c r="AV37" s="149">
        <v>0</v>
      </c>
      <c r="AW37" s="153">
        <v>8</v>
      </c>
      <c r="AX37" s="147">
        <v>4</v>
      </c>
      <c r="AY37" s="149">
        <v>0</v>
      </c>
      <c r="AZ37" s="142" t="str">
        <f>AL37</f>
        <v>Iowa</v>
      </c>
      <c r="BA37" s="154">
        <v>0.51</v>
      </c>
      <c r="BB37" s="155">
        <v>3</v>
      </c>
      <c r="BC37" s="142" t="s">
        <v>233</v>
      </c>
      <c r="BD37" s="142">
        <v>7</v>
      </c>
      <c r="BE37" s="142" t="s">
        <v>234</v>
      </c>
      <c r="BF37" s="152">
        <v>6.8</v>
      </c>
      <c r="BG37" s="142" t="str">
        <f t="shared" si="7"/>
        <v>Iowa</v>
      </c>
      <c r="BH37" s="152">
        <f t="shared" si="8"/>
        <v>0.20000000000000018</v>
      </c>
      <c r="BI37" s="156">
        <v>2</v>
      </c>
      <c r="BJ37" s="142" t="str">
        <f>J37</f>
        <v>Iowa</v>
      </c>
      <c r="BK37" s="166">
        <f>L37</f>
        <v>2.5</v>
      </c>
      <c r="BL37" s="158">
        <v>10</v>
      </c>
      <c r="BM37" s="142">
        <v>5</v>
      </c>
      <c r="BN37" s="158">
        <v>1</v>
      </c>
      <c r="BO37" s="146" t="str">
        <f>BE37</f>
        <v>Kentucky</v>
      </c>
      <c r="BP37" s="148" t="s">
        <v>77</v>
      </c>
      <c r="BQ37" s="140" t="s">
        <v>235</v>
      </c>
      <c r="BR37" s="146" t="str">
        <f>BE37</f>
        <v>Kentucky</v>
      </c>
      <c r="BS37" s="148" t="s">
        <v>132</v>
      </c>
      <c r="BT37" s="140" t="s">
        <v>236</v>
      </c>
      <c r="BU37" s="146" t="str">
        <f>BC37</f>
        <v>Iowa</v>
      </c>
      <c r="BV37" s="148" t="s">
        <v>77</v>
      </c>
      <c r="BW37" s="140" t="s">
        <v>237</v>
      </c>
      <c r="BX37" s="159"/>
      <c r="BY37" s="152"/>
      <c r="BZ37" s="160">
        <v>7</v>
      </c>
      <c r="CA37" s="161">
        <v>6.8</v>
      </c>
      <c r="CB37" s="162">
        <f t="shared" si="9"/>
        <v>0.20000000000000018</v>
      </c>
      <c r="CC37" s="163">
        <v>1</v>
      </c>
      <c r="CD37" s="164">
        <v>35</v>
      </c>
    </row>
    <row r="38" spans="1:82" x14ac:dyDescent="0.75">
      <c r="A38" s="138" t="s">
        <v>238</v>
      </c>
      <c r="B38" s="139" t="s">
        <v>66</v>
      </c>
      <c r="C38" s="140">
        <v>44926</v>
      </c>
      <c r="D38" s="141">
        <f>16/24</f>
        <v>0.66666666666666663</v>
      </c>
      <c r="E38" s="140" t="s">
        <v>56</v>
      </c>
      <c r="F38" s="142" t="s">
        <v>239</v>
      </c>
      <c r="G38" s="143" t="s">
        <v>124</v>
      </c>
      <c r="H38" s="142" t="s">
        <v>240</v>
      </c>
      <c r="I38" s="143" t="s">
        <v>160</v>
      </c>
      <c r="J38" s="142" t="str">
        <f>H38</f>
        <v>Michigan</v>
      </c>
      <c r="K38" s="140" t="str">
        <f t="shared" si="1"/>
        <v>TCU</v>
      </c>
      <c r="L38" s="144">
        <v>8</v>
      </c>
      <c r="M38" s="145">
        <v>58.5</v>
      </c>
      <c r="N38" s="169"/>
      <c r="O38" s="147"/>
      <c r="P38" s="170" t="str">
        <f t="shared" si="12"/>
        <v>TCU</v>
      </c>
      <c r="Q38" s="149"/>
      <c r="R38" s="150" t="str">
        <f t="shared" si="3"/>
        <v>TCU</v>
      </c>
      <c r="S38" s="150" t="str">
        <f t="shared" si="4"/>
        <v>Michigan</v>
      </c>
      <c r="T38" s="139" t="str">
        <f>K38</f>
        <v>TCU</v>
      </c>
      <c r="U38" s="140" t="str">
        <f t="shared" si="5"/>
        <v>W</v>
      </c>
      <c r="V38" s="139"/>
      <c r="W38" s="140" t="str">
        <f t="shared" si="6"/>
        <v>L</v>
      </c>
      <c r="X38" s="165"/>
      <c r="Y38" s="151"/>
      <c r="Z38" s="146"/>
      <c r="AA38" s="151"/>
      <c r="AB38" s="146"/>
      <c r="AC38" s="151"/>
      <c r="AD38" s="139" t="str">
        <f>K38</f>
        <v>TCU</v>
      </c>
      <c r="AE38" s="149">
        <v>3</v>
      </c>
      <c r="AF38" s="142"/>
      <c r="AG38" s="149"/>
      <c r="AH38" s="142"/>
      <c r="AI38" s="149"/>
      <c r="AJ38" s="142"/>
      <c r="AK38" s="149"/>
      <c r="AL38" s="152" t="str">
        <f>F38</f>
        <v>TCU</v>
      </c>
      <c r="AM38" s="153">
        <v>12</v>
      </c>
      <c r="AN38" s="147">
        <v>1</v>
      </c>
      <c r="AO38" s="149">
        <v>0</v>
      </c>
      <c r="AP38" s="153">
        <v>9</v>
      </c>
      <c r="AQ38" s="147">
        <v>3</v>
      </c>
      <c r="AR38" s="149">
        <v>1</v>
      </c>
      <c r="AS38" s="152" t="str">
        <f>H38</f>
        <v>Michigan</v>
      </c>
      <c r="AT38" s="153">
        <v>13</v>
      </c>
      <c r="AU38" s="147">
        <v>0</v>
      </c>
      <c r="AV38" s="149">
        <v>0</v>
      </c>
      <c r="AW38" s="153">
        <v>8</v>
      </c>
      <c r="AX38" s="147">
        <v>4</v>
      </c>
      <c r="AY38" s="149">
        <v>1</v>
      </c>
      <c r="AZ38" s="142" t="str">
        <f>AS38</f>
        <v>Michigan</v>
      </c>
      <c r="BA38" s="154">
        <v>0.64</v>
      </c>
      <c r="BB38" s="155">
        <v>24</v>
      </c>
      <c r="BC38" s="142" t="s">
        <v>239</v>
      </c>
      <c r="BD38" s="142">
        <v>16.100000000000001</v>
      </c>
      <c r="BE38" s="142" t="s">
        <v>240</v>
      </c>
      <c r="BF38" s="152">
        <v>24.7</v>
      </c>
      <c r="BG38" s="142" t="str">
        <f t="shared" si="7"/>
        <v>Michigan</v>
      </c>
      <c r="BH38" s="152">
        <f t="shared" si="8"/>
        <v>8.5999999999999979</v>
      </c>
      <c r="BI38" s="156">
        <v>36</v>
      </c>
      <c r="BJ38" s="142" t="str">
        <f>J38</f>
        <v>Michigan</v>
      </c>
      <c r="BK38" s="166">
        <f>L38</f>
        <v>8</v>
      </c>
      <c r="BL38" s="158">
        <v>34</v>
      </c>
      <c r="BM38" s="142">
        <v>31.666666666666668</v>
      </c>
      <c r="BN38" s="158">
        <v>31</v>
      </c>
      <c r="BO38" s="146" t="str">
        <f>BE38</f>
        <v>Michigan</v>
      </c>
      <c r="BP38" s="148" t="s">
        <v>132</v>
      </c>
      <c r="BQ38" s="151" t="s">
        <v>241</v>
      </c>
      <c r="BR38" s="146"/>
      <c r="BS38" s="148"/>
      <c r="BT38" s="151"/>
      <c r="BU38" s="146"/>
      <c r="BV38" s="148"/>
      <c r="BW38" s="151"/>
      <c r="BX38" s="152"/>
      <c r="BY38" s="152"/>
      <c r="BZ38" s="160">
        <v>16.100000000000001</v>
      </c>
      <c r="CA38" s="161">
        <v>24.7</v>
      </c>
      <c r="CB38" s="162">
        <f t="shared" si="9"/>
        <v>8.5999999999999979</v>
      </c>
      <c r="CC38" s="163">
        <v>35</v>
      </c>
      <c r="CD38" s="164">
        <v>36</v>
      </c>
    </row>
    <row r="39" spans="1:82" s="1" customFormat="1" x14ac:dyDescent="0.75">
      <c r="A39" s="88" t="s">
        <v>242</v>
      </c>
      <c r="B39" s="89" t="s">
        <v>66</v>
      </c>
      <c r="C39" s="90">
        <v>44926</v>
      </c>
      <c r="D39" s="91">
        <f>20/24</f>
        <v>0.83333333333333337</v>
      </c>
      <c r="E39" s="90" t="s">
        <v>56</v>
      </c>
      <c r="F39" s="92" t="s">
        <v>243</v>
      </c>
      <c r="G39" s="93" t="s">
        <v>160</v>
      </c>
      <c r="H39" s="92" t="s">
        <v>244</v>
      </c>
      <c r="I39" s="93" t="s">
        <v>74</v>
      </c>
      <c r="J39" s="92" t="str">
        <f>H39</f>
        <v>Georgia</v>
      </c>
      <c r="K39" s="90" t="str">
        <f t="shared" si="1"/>
        <v>Ohio State</v>
      </c>
      <c r="L39" s="94">
        <v>6.5</v>
      </c>
      <c r="M39" s="95">
        <v>62.5</v>
      </c>
      <c r="N39" s="167"/>
      <c r="O39" s="124"/>
      <c r="P39" s="168" t="str">
        <f t="shared" si="12"/>
        <v>Ohio State</v>
      </c>
      <c r="Q39" s="107"/>
      <c r="R39" s="100" t="str">
        <f t="shared" si="3"/>
        <v>Ohio State</v>
      </c>
      <c r="S39" s="100" t="str">
        <f t="shared" si="4"/>
        <v>Georgia</v>
      </c>
      <c r="T39" s="89" t="str">
        <f t="shared" ref="T39:T44" si="13">J39</f>
        <v>Georgia</v>
      </c>
      <c r="U39" s="90" t="str">
        <f t="shared" si="5"/>
        <v>L</v>
      </c>
      <c r="V39" s="89"/>
      <c r="W39" s="90" t="str">
        <f t="shared" si="6"/>
        <v>L</v>
      </c>
      <c r="X39" s="101"/>
      <c r="Y39" s="102"/>
      <c r="Z39" s="123"/>
      <c r="AA39" s="102"/>
      <c r="AB39" s="123"/>
      <c r="AC39" s="102"/>
      <c r="AD39" s="89" t="str">
        <f>J39</f>
        <v>Georgia</v>
      </c>
      <c r="AE39" s="107">
        <v>40</v>
      </c>
      <c r="AF39" s="89"/>
      <c r="AG39" s="107"/>
      <c r="AH39" s="89"/>
      <c r="AI39" s="107"/>
      <c r="AJ39" s="89"/>
      <c r="AK39" s="107"/>
      <c r="AL39" s="108" t="str">
        <f>F39</f>
        <v>Ohio State</v>
      </c>
      <c r="AM39" s="126">
        <v>11</v>
      </c>
      <c r="AN39" s="124">
        <v>1</v>
      </c>
      <c r="AO39" s="107">
        <v>0</v>
      </c>
      <c r="AP39" s="126">
        <v>5</v>
      </c>
      <c r="AQ39" s="124">
        <v>6</v>
      </c>
      <c r="AR39" s="107">
        <v>1</v>
      </c>
      <c r="AS39" s="108" t="str">
        <f>H39</f>
        <v>Georgia</v>
      </c>
      <c r="AT39" s="126">
        <v>13</v>
      </c>
      <c r="AU39" s="124">
        <v>0</v>
      </c>
      <c r="AV39" s="107">
        <v>0</v>
      </c>
      <c r="AW39" s="126">
        <v>7</v>
      </c>
      <c r="AX39" s="124">
        <v>6</v>
      </c>
      <c r="AY39" s="107">
        <v>0</v>
      </c>
      <c r="AZ39" s="92" t="str">
        <f>AS39</f>
        <v>Georgia</v>
      </c>
      <c r="BA39" s="127">
        <v>0.61</v>
      </c>
      <c r="BB39" s="128">
        <v>22</v>
      </c>
      <c r="BC39" s="92" t="s">
        <v>243</v>
      </c>
      <c r="BD39" s="92">
        <v>25.5</v>
      </c>
      <c r="BE39" s="92" t="s">
        <v>244</v>
      </c>
      <c r="BF39" s="108">
        <v>28.6</v>
      </c>
      <c r="BG39" s="92" t="str">
        <f t="shared" si="7"/>
        <v>Georgia</v>
      </c>
      <c r="BH39" s="108">
        <f t="shared" si="8"/>
        <v>3.1000000000000014</v>
      </c>
      <c r="BI39" s="129">
        <v>16</v>
      </c>
      <c r="BJ39" s="92" t="str">
        <f>J39</f>
        <v>Georgia</v>
      </c>
      <c r="BK39" s="130">
        <f>L39</f>
        <v>6.5</v>
      </c>
      <c r="BL39" s="131">
        <v>23</v>
      </c>
      <c r="BM39" s="92">
        <v>21</v>
      </c>
      <c r="BN39" s="131">
        <v>20</v>
      </c>
      <c r="BO39" s="123" t="str">
        <f>BC39</f>
        <v>Ohio State</v>
      </c>
      <c r="BP39" s="125" t="s">
        <v>86</v>
      </c>
      <c r="BQ39" s="90" t="s">
        <v>245</v>
      </c>
      <c r="BR39" s="123"/>
      <c r="BS39" s="125"/>
      <c r="BT39" s="90"/>
      <c r="BU39" s="123"/>
      <c r="BV39" s="125"/>
      <c r="BW39" s="90"/>
      <c r="BX39" s="117" t="str">
        <f>H39</f>
        <v>Georgia</v>
      </c>
      <c r="BY39" s="108"/>
      <c r="BZ39" s="118">
        <v>25.5</v>
      </c>
      <c r="CA39" s="119">
        <v>28.6</v>
      </c>
      <c r="CB39" s="132">
        <f t="shared" si="9"/>
        <v>3.1000000000000014</v>
      </c>
      <c r="CC39" s="133">
        <v>15</v>
      </c>
      <c r="CD39" s="122">
        <v>37</v>
      </c>
    </row>
    <row r="40" spans="1:82" s="1" customFormat="1" x14ac:dyDescent="0.75">
      <c r="A40" s="88" t="s">
        <v>246</v>
      </c>
      <c r="B40" s="89" t="s">
        <v>104</v>
      </c>
      <c r="C40" s="90">
        <v>44928</v>
      </c>
      <c r="D40" s="91">
        <f>12/24</f>
        <v>0.5</v>
      </c>
      <c r="E40" s="90" t="s">
        <v>247</v>
      </c>
      <c r="F40" s="92" t="s">
        <v>248</v>
      </c>
      <c r="G40" s="93" t="s">
        <v>74</v>
      </c>
      <c r="H40" s="92" t="s">
        <v>249</v>
      </c>
      <c r="I40" s="93" t="s">
        <v>160</v>
      </c>
      <c r="J40" s="92" t="str">
        <f>H40</f>
        <v>Illinois</v>
      </c>
      <c r="K40" s="90" t="str">
        <f t="shared" si="1"/>
        <v>Mississippi State</v>
      </c>
      <c r="L40" s="94">
        <v>2</v>
      </c>
      <c r="M40" s="95">
        <v>46</v>
      </c>
      <c r="N40" s="167"/>
      <c r="O40" s="124"/>
      <c r="P40" s="168" t="str">
        <f t="shared" si="12"/>
        <v>Mississippi State</v>
      </c>
      <c r="Q40" s="107"/>
      <c r="R40" s="100" t="str">
        <f t="shared" si="3"/>
        <v>Mississippi State</v>
      </c>
      <c r="S40" s="100" t="str">
        <f t="shared" si="4"/>
        <v>Illinois</v>
      </c>
      <c r="T40" s="89" t="str">
        <f t="shared" si="13"/>
        <v>Illinois</v>
      </c>
      <c r="U40" s="90" t="str">
        <f t="shared" si="5"/>
        <v>L</v>
      </c>
      <c r="V40" s="89"/>
      <c r="W40" s="90" t="str">
        <f t="shared" si="6"/>
        <v>L</v>
      </c>
      <c r="X40" s="101"/>
      <c r="Y40" s="102"/>
      <c r="Z40" s="123"/>
      <c r="AA40" s="102"/>
      <c r="AB40" s="123"/>
      <c r="AC40" s="102"/>
      <c r="AD40" s="89" t="str">
        <f>K40</f>
        <v>Mississippi State</v>
      </c>
      <c r="AE40" s="107">
        <v>17</v>
      </c>
      <c r="AF40" s="89"/>
      <c r="AG40" s="107"/>
      <c r="AH40" s="89"/>
      <c r="AI40" s="107"/>
      <c r="AJ40" s="89"/>
      <c r="AK40" s="107"/>
      <c r="AL40" s="108" t="str">
        <f>F40</f>
        <v>Mississippi State</v>
      </c>
      <c r="AM40" s="126">
        <v>8</v>
      </c>
      <c r="AN40" s="124">
        <v>4</v>
      </c>
      <c r="AO40" s="107">
        <v>0</v>
      </c>
      <c r="AP40" s="126">
        <v>6</v>
      </c>
      <c r="AQ40" s="124">
        <v>5</v>
      </c>
      <c r="AR40" s="107">
        <v>1</v>
      </c>
      <c r="AS40" s="108" t="str">
        <f>H40</f>
        <v>Illinois</v>
      </c>
      <c r="AT40" s="126">
        <v>8</v>
      </c>
      <c r="AU40" s="124">
        <v>4</v>
      </c>
      <c r="AV40" s="107">
        <v>0</v>
      </c>
      <c r="AW40" s="126">
        <v>8</v>
      </c>
      <c r="AX40" s="124">
        <v>4</v>
      </c>
      <c r="AY40" s="107">
        <v>0</v>
      </c>
      <c r="AZ40" s="92" t="str">
        <f>AL40</f>
        <v>Mississippi State</v>
      </c>
      <c r="BA40" s="127">
        <v>0.53</v>
      </c>
      <c r="BB40" s="128">
        <v>9</v>
      </c>
      <c r="BC40" s="92" t="s">
        <v>248</v>
      </c>
      <c r="BD40" s="92">
        <v>12.2</v>
      </c>
      <c r="BE40" s="92" t="s">
        <v>249</v>
      </c>
      <c r="BF40" s="108">
        <v>10.8</v>
      </c>
      <c r="BG40" s="92" t="str">
        <f t="shared" si="7"/>
        <v>Mississippi State</v>
      </c>
      <c r="BH40" s="108">
        <f t="shared" si="8"/>
        <v>1.3999999999999986</v>
      </c>
      <c r="BI40" s="129">
        <v>9</v>
      </c>
      <c r="BJ40" s="92" t="str">
        <f>J40</f>
        <v>Illinois</v>
      </c>
      <c r="BK40" s="130">
        <f>L40</f>
        <v>2</v>
      </c>
      <c r="BL40" s="131">
        <v>8</v>
      </c>
      <c r="BM40" s="92">
        <v>9</v>
      </c>
      <c r="BN40" s="131">
        <v>5</v>
      </c>
      <c r="BO40" s="123" t="str">
        <f>BC40</f>
        <v>Mississippi State</v>
      </c>
      <c r="BP40" s="125" t="s">
        <v>179</v>
      </c>
      <c r="BQ40" s="90" t="s">
        <v>250</v>
      </c>
      <c r="BR40" s="123" t="str">
        <f>BC40</f>
        <v>Mississippi State</v>
      </c>
      <c r="BS40" s="125" t="s">
        <v>86</v>
      </c>
      <c r="BT40" s="90" t="s">
        <v>251</v>
      </c>
      <c r="BU40" s="123"/>
      <c r="BV40" s="125"/>
      <c r="BW40" s="90"/>
      <c r="BX40" s="117"/>
      <c r="BY40" s="108" t="str">
        <f>BR40</f>
        <v>Mississippi State</v>
      </c>
      <c r="BZ40" s="118">
        <v>12.2</v>
      </c>
      <c r="CA40" s="119">
        <v>10.8</v>
      </c>
      <c r="CB40" s="132">
        <f t="shared" si="9"/>
        <v>1.3999999999999986</v>
      </c>
      <c r="CC40" s="133">
        <v>8</v>
      </c>
      <c r="CD40" s="122">
        <v>38</v>
      </c>
    </row>
    <row r="41" spans="1:82" s="1" customFormat="1" x14ac:dyDescent="0.75">
      <c r="A41" s="88" t="s">
        <v>252</v>
      </c>
      <c r="B41" s="89" t="s">
        <v>104</v>
      </c>
      <c r="C41" s="90">
        <v>44928</v>
      </c>
      <c r="D41" s="91">
        <f>13/24</f>
        <v>0.54166666666666663</v>
      </c>
      <c r="E41" s="90" t="s">
        <v>82</v>
      </c>
      <c r="F41" s="92" t="s">
        <v>253</v>
      </c>
      <c r="G41" s="93" t="s">
        <v>74</v>
      </c>
      <c r="H41" s="92" t="s">
        <v>254</v>
      </c>
      <c r="I41" s="93" t="s">
        <v>160</v>
      </c>
      <c r="J41" s="92" t="str">
        <f>F41</f>
        <v>LSU</v>
      </c>
      <c r="K41" s="90" t="str">
        <f t="shared" si="1"/>
        <v>Purdue</v>
      </c>
      <c r="L41" s="94">
        <v>10.5</v>
      </c>
      <c r="M41" s="95">
        <v>58.5</v>
      </c>
      <c r="N41" s="167"/>
      <c r="O41" s="124"/>
      <c r="P41" s="168" t="str">
        <f t="shared" si="12"/>
        <v>Purdue</v>
      </c>
      <c r="Q41" s="107"/>
      <c r="R41" s="100" t="str">
        <f t="shared" si="3"/>
        <v>Purdue</v>
      </c>
      <c r="S41" s="100" t="str">
        <f t="shared" si="4"/>
        <v>LSU</v>
      </c>
      <c r="T41" s="89" t="str">
        <f t="shared" si="13"/>
        <v>LSU</v>
      </c>
      <c r="U41" s="90" t="str">
        <f t="shared" si="5"/>
        <v>L</v>
      </c>
      <c r="V41" s="89"/>
      <c r="W41" s="90" t="str">
        <f t="shared" si="6"/>
        <v>L</v>
      </c>
      <c r="X41" s="101"/>
      <c r="Y41" s="102"/>
      <c r="Z41" s="123"/>
      <c r="AA41" s="102"/>
      <c r="AB41" s="123"/>
      <c r="AC41" s="102"/>
      <c r="AD41" s="89" t="str">
        <f>J41</f>
        <v>LSU</v>
      </c>
      <c r="AE41" s="107">
        <v>41</v>
      </c>
      <c r="AF41" s="92"/>
      <c r="AG41" s="107"/>
      <c r="AH41" s="92"/>
      <c r="AI41" s="107"/>
      <c r="AJ41" s="92"/>
      <c r="AK41" s="107"/>
      <c r="AL41" s="108" t="str">
        <f>F41</f>
        <v>LSU</v>
      </c>
      <c r="AM41" s="126">
        <v>9</v>
      </c>
      <c r="AN41" s="124">
        <v>4</v>
      </c>
      <c r="AO41" s="107">
        <v>0</v>
      </c>
      <c r="AP41" s="126">
        <v>7</v>
      </c>
      <c r="AQ41" s="124">
        <v>6</v>
      </c>
      <c r="AR41" s="107">
        <v>0</v>
      </c>
      <c r="AS41" s="108" t="str">
        <f>H41</f>
        <v>Purdue</v>
      </c>
      <c r="AT41" s="126">
        <v>8</v>
      </c>
      <c r="AU41" s="124">
        <v>5</v>
      </c>
      <c r="AV41" s="107">
        <v>0</v>
      </c>
      <c r="AW41" s="126">
        <v>5</v>
      </c>
      <c r="AX41" s="124">
        <v>8</v>
      </c>
      <c r="AY41" s="107">
        <v>0</v>
      </c>
      <c r="AZ41" s="92" t="str">
        <f>AL41</f>
        <v>LSU</v>
      </c>
      <c r="BA41" s="127">
        <v>0.7</v>
      </c>
      <c r="BB41" s="128">
        <v>34</v>
      </c>
      <c r="BC41" s="92" t="s">
        <v>253</v>
      </c>
      <c r="BD41" s="92">
        <v>15.1</v>
      </c>
      <c r="BE41" s="92" t="s">
        <v>254</v>
      </c>
      <c r="BF41" s="108">
        <v>6.9</v>
      </c>
      <c r="BG41" s="92" t="str">
        <f t="shared" si="7"/>
        <v>LSU</v>
      </c>
      <c r="BH41" s="108">
        <f t="shared" si="8"/>
        <v>8.1999999999999993</v>
      </c>
      <c r="BI41" s="129">
        <v>33</v>
      </c>
      <c r="BJ41" s="92" t="str">
        <f>J41</f>
        <v>LSU</v>
      </c>
      <c r="BK41" s="130">
        <f>L41</f>
        <v>10.5</v>
      </c>
      <c r="BL41" s="131">
        <v>39</v>
      </c>
      <c r="BM41" s="92">
        <v>35.666666666666664</v>
      </c>
      <c r="BN41" s="131">
        <v>37</v>
      </c>
      <c r="BO41" s="123" t="str">
        <f>BC41</f>
        <v>LSU</v>
      </c>
      <c r="BP41" s="125" t="s">
        <v>179</v>
      </c>
      <c r="BQ41" s="90" t="s">
        <v>255</v>
      </c>
      <c r="BR41" s="123" t="str">
        <f>BE41</f>
        <v>Purdue</v>
      </c>
      <c r="BS41" s="125" t="s">
        <v>79</v>
      </c>
      <c r="BT41" s="90" t="s">
        <v>256</v>
      </c>
      <c r="BU41" s="123"/>
      <c r="BV41" s="125"/>
      <c r="BW41" s="90"/>
      <c r="BX41" s="117"/>
      <c r="BY41" s="108" t="s">
        <v>254</v>
      </c>
      <c r="BZ41" s="118">
        <v>15.1</v>
      </c>
      <c r="CA41" s="119">
        <v>6.9</v>
      </c>
      <c r="CB41" s="132">
        <f t="shared" si="9"/>
        <v>8.1999999999999993</v>
      </c>
      <c r="CC41" s="133">
        <v>32</v>
      </c>
      <c r="CD41" s="122">
        <v>39</v>
      </c>
    </row>
    <row r="42" spans="1:82" x14ac:dyDescent="0.75">
      <c r="A42" s="138" t="s">
        <v>257</v>
      </c>
      <c r="B42" s="139" t="s">
        <v>104</v>
      </c>
      <c r="C42" s="140">
        <v>44928</v>
      </c>
      <c r="D42" s="141">
        <f>13/24</f>
        <v>0.54166666666666663</v>
      </c>
      <c r="E42" s="140" t="s">
        <v>56</v>
      </c>
      <c r="F42" s="142" t="s">
        <v>258</v>
      </c>
      <c r="G42" s="143" t="s">
        <v>68</v>
      </c>
      <c r="H42" s="142" t="s">
        <v>259</v>
      </c>
      <c r="I42" s="143" t="s">
        <v>76</v>
      </c>
      <c r="J42" s="142" t="str">
        <f>H42</f>
        <v>USC</v>
      </c>
      <c r="K42" s="140" t="str">
        <f t="shared" si="1"/>
        <v>Tulane</v>
      </c>
      <c r="L42" s="144">
        <v>1.5</v>
      </c>
      <c r="M42" s="145">
        <v>61.5</v>
      </c>
      <c r="N42" s="169"/>
      <c r="O42" s="147"/>
      <c r="P42" s="170" t="str">
        <f t="shared" si="12"/>
        <v>Tulane</v>
      </c>
      <c r="Q42" s="149"/>
      <c r="R42" s="150" t="str">
        <f t="shared" si="3"/>
        <v>Tulane</v>
      </c>
      <c r="S42" s="150" t="str">
        <f t="shared" si="4"/>
        <v>USC</v>
      </c>
      <c r="T42" s="139" t="str">
        <f t="shared" si="13"/>
        <v>USC</v>
      </c>
      <c r="U42" s="140" t="str">
        <f t="shared" si="5"/>
        <v>L</v>
      </c>
      <c r="V42" s="139"/>
      <c r="W42" s="140" t="str">
        <f t="shared" si="6"/>
        <v>L</v>
      </c>
      <c r="X42" s="165"/>
      <c r="Y42" s="151"/>
      <c r="Z42" s="146"/>
      <c r="AA42" s="151"/>
      <c r="AB42" s="146"/>
      <c r="AC42" s="151"/>
      <c r="AD42" s="139" t="str">
        <f>K42</f>
        <v>Tulane</v>
      </c>
      <c r="AE42" s="149">
        <v>2</v>
      </c>
      <c r="AF42" s="142"/>
      <c r="AG42" s="149"/>
      <c r="AH42" s="142"/>
      <c r="AI42" s="149"/>
      <c r="AJ42" s="142"/>
      <c r="AK42" s="149"/>
      <c r="AL42" s="152" t="str">
        <f>F42</f>
        <v>Tulane</v>
      </c>
      <c r="AM42" s="153">
        <v>11</v>
      </c>
      <c r="AN42" s="147">
        <v>2</v>
      </c>
      <c r="AO42" s="149">
        <v>0</v>
      </c>
      <c r="AP42" s="153">
        <v>11</v>
      </c>
      <c r="AQ42" s="147">
        <v>2</v>
      </c>
      <c r="AR42" s="149">
        <v>0</v>
      </c>
      <c r="AS42" s="152" t="str">
        <f>H42</f>
        <v>USC</v>
      </c>
      <c r="AT42" s="153">
        <v>11</v>
      </c>
      <c r="AU42" s="147">
        <v>2</v>
      </c>
      <c r="AV42" s="149">
        <v>0</v>
      </c>
      <c r="AW42" s="153">
        <v>8</v>
      </c>
      <c r="AX42" s="147">
        <v>5</v>
      </c>
      <c r="AY42" s="149">
        <v>0</v>
      </c>
      <c r="AZ42" s="142" t="str">
        <f>AS42</f>
        <v>USC</v>
      </c>
      <c r="BA42" s="154">
        <v>0.65</v>
      </c>
      <c r="BB42" s="155">
        <v>31</v>
      </c>
      <c r="BC42" s="142" t="s">
        <v>258</v>
      </c>
      <c r="BD42" s="142">
        <v>9.1999999999999993</v>
      </c>
      <c r="BE42" s="142" t="s">
        <v>259</v>
      </c>
      <c r="BF42" s="152">
        <v>13.7</v>
      </c>
      <c r="BG42" s="142" t="str">
        <f t="shared" si="7"/>
        <v>USC</v>
      </c>
      <c r="BH42" s="152">
        <f t="shared" si="8"/>
        <v>4.5</v>
      </c>
      <c r="BI42" s="156">
        <v>24</v>
      </c>
      <c r="BJ42" s="142" t="str">
        <f>J42</f>
        <v>USC</v>
      </c>
      <c r="BK42" s="166">
        <f>L42</f>
        <v>1.5</v>
      </c>
      <c r="BL42" s="158">
        <v>4</v>
      </c>
      <c r="BM42" s="142">
        <v>21</v>
      </c>
      <c r="BN42" s="158">
        <v>19</v>
      </c>
      <c r="BO42" s="146"/>
      <c r="BP42" s="148"/>
      <c r="BQ42" s="140"/>
      <c r="BR42" s="146"/>
      <c r="BS42" s="148"/>
      <c r="BT42" s="140"/>
      <c r="BU42" s="146"/>
      <c r="BV42" s="148"/>
      <c r="BW42" s="140"/>
      <c r="BX42" s="159"/>
      <c r="BY42" s="152"/>
      <c r="BZ42" s="160">
        <v>9.1999999999999993</v>
      </c>
      <c r="CA42" s="161">
        <v>13.7</v>
      </c>
      <c r="CB42" s="162">
        <f t="shared" si="9"/>
        <v>4.5</v>
      </c>
      <c r="CC42" s="163">
        <v>23</v>
      </c>
      <c r="CD42" s="164">
        <v>40</v>
      </c>
    </row>
    <row r="43" spans="1:82" x14ac:dyDescent="0.75">
      <c r="A43" s="138" t="s">
        <v>260</v>
      </c>
      <c r="B43" s="139" t="s">
        <v>104</v>
      </c>
      <c r="C43" s="140">
        <v>44928</v>
      </c>
      <c r="D43" s="141">
        <f>17/24</f>
        <v>0.70833333333333337</v>
      </c>
      <c r="E43" s="140" t="s">
        <v>56</v>
      </c>
      <c r="F43" s="142" t="s">
        <v>261</v>
      </c>
      <c r="G43" s="143" t="s">
        <v>160</v>
      </c>
      <c r="H43" s="142" t="s">
        <v>262</v>
      </c>
      <c r="I43" s="143" t="s">
        <v>76</v>
      </c>
      <c r="J43" s="142" t="str">
        <f>H43</f>
        <v>Utah</v>
      </c>
      <c r="K43" s="140" t="str">
        <f t="shared" si="1"/>
        <v>Penn State</v>
      </c>
      <c r="L43" s="144">
        <v>2.5</v>
      </c>
      <c r="M43" s="145">
        <v>52.5</v>
      </c>
      <c r="N43" s="169"/>
      <c r="O43" s="147"/>
      <c r="P43" s="170" t="str">
        <f t="shared" si="12"/>
        <v>Penn State</v>
      </c>
      <c r="Q43" s="149"/>
      <c r="R43" s="150" t="str">
        <f t="shared" si="3"/>
        <v>Penn State</v>
      </c>
      <c r="S43" s="150" t="str">
        <f t="shared" si="4"/>
        <v>Utah</v>
      </c>
      <c r="T43" s="139" t="str">
        <f t="shared" si="13"/>
        <v>Utah</v>
      </c>
      <c r="U43" s="140" t="str">
        <f t="shared" si="5"/>
        <v>L</v>
      </c>
      <c r="V43" s="139"/>
      <c r="W43" s="140" t="str">
        <f t="shared" si="6"/>
        <v>L</v>
      </c>
      <c r="X43" s="165"/>
      <c r="Y43" s="151"/>
      <c r="Z43" s="146"/>
      <c r="AA43" s="151"/>
      <c r="AB43" s="146"/>
      <c r="AC43" s="151"/>
      <c r="AD43" s="139" t="str">
        <f>J43</f>
        <v>Utah</v>
      </c>
      <c r="AE43" s="149">
        <v>36</v>
      </c>
      <c r="AF43" s="142"/>
      <c r="AG43" s="149"/>
      <c r="AH43" s="142"/>
      <c r="AI43" s="149"/>
      <c r="AJ43" s="142"/>
      <c r="AK43" s="149"/>
      <c r="AL43" s="152" t="str">
        <f>F43</f>
        <v>Penn State</v>
      </c>
      <c r="AM43" s="153">
        <v>10</v>
      </c>
      <c r="AN43" s="147">
        <v>2</v>
      </c>
      <c r="AO43" s="149">
        <v>0</v>
      </c>
      <c r="AP43" s="153">
        <v>9</v>
      </c>
      <c r="AQ43" s="147">
        <v>3</v>
      </c>
      <c r="AR43" s="149">
        <v>0</v>
      </c>
      <c r="AS43" s="152" t="str">
        <f>H43</f>
        <v>Utah</v>
      </c>
      <c r="AT43" s="153">
        <v>10</v>
      </c>
      <c r="AU43" s="147">
        <v>3</v>
      </c>
      <c r="AV43" s="149">
        <v>0</v>
      </c>
      <c r="AW43" s="153">
        <v>8</v>
      </c>
      <c r="AX43" s="147">
        <v>5</v>
      </c>
      <c r="AY43" s="149">
        <v>0</v>
      </c>
      <c r="AZ43" s="142" t="str">
        <f>AS43</f>
        <v>Utah</v>
      </c>
      <c r="BA43" s="154">
        <v>0.53</v>
      </c>
      <c r="BB43" s="155">
        <v>8</v>
      </c>
      <c r="BC43" s="142" t="str">
        <f>AL43</f>
        <v>Penn State</v>
      </c>
      <c r="BD43" s="142">
        <v>18.8</v>
      </c>
      <c r="BE43" s="142" t="s">
        <v>262</v>
      </c>
      <c r="BF43" s="152">
        <v>20</v>
      </c>
      <c r="BG43" s="142" t="str">
        <f t="shared" si="7"/>
        <v>Utah</v>
      </c>
      <c r="BH43" s="152">
        <f t="shared" si="8"/>
        <v>1.1999999999999993</v>
      </c>
      <c r="BI43" s="156">
        <v>6</v>
      </c>
      <c r="BJ43" s="142" t="str">
        <f>J43</f>
        <v>Utah</v>
      </c>
      <c r="BK43" s="166">
        <f>L43</f>
        <v>2.5</v>
      </c>
      <c r="BL43" s="158">
        <v>9</v>
      </c>
      <c r="BM43" s="142">
        <v>8.3333333333333339</v>
      </c>
      <c r="BN43" s="158">
        <v>4</v>
      </c>
      <c r="BO43" s="146" t="str">
        <f>BC43</f>
        <v>Penn State</v>
      </c>
      <c r="BP43" s="148" t="s">
        <v>179</v>
      </c>
      <c r="BQ43" s="140" t="s">
        <v>263</v>
      </c>
      <c r="BR43" s="146" t="str">
        <f>BE43</f>
        <v>Utah</v>
      </c>
      <c r="BS43" s="148" t="s">
        <v>132</v>
      </c>
      <c r="BT43" s="140" t="s">
        <v>264</v>
      </c>
      <c r="BU43" s="146" t="str">
        <f>BR43</f>
        <v>Utah</v>
      </c>
      <c r="BV43" s="148" t="s">
        <v>119</v>
      </c>
      <c r="BW43" s="140" t="s">
        <v>265</v>
      </c>
      <c r="BX43" s="159"/>
      <c r="BY43" s="152"/>
      <c r="BZ43" s="160">
        <v>18.8</v>
      </c>
      <c r="CA43" s="161">
        <v>20</v>
      </c>
      <c r="CB43" s="162">
        <f t="shared" si="9"/>
        <v>1.1999999999999993</v>
      </c>
      <c r="CC43" s="163">
        <v>5</v>
      </c>
      <c r="CD43" s="164">
        <v>41</v>
      </c>
    </row>
    <row r="44" spans="1:82" x14ac:dyDescent="0.75">
      <c r="A44" s="175" t="s">
        <v>266</v>
      </c>
      <c r="B44" s="176" t="s">
        <v>104</v>
      </c>
      <c r="C44" s="177">
        <v>44935</v>
      </c>
      <c r="D44" s="178">
        <f>19.5/24</f>
        <v>0.8125</v>
      </c>
      <c r="E44" s="177" t="s">
        <v>56</v>
      </c>
      <c r="F44" s="179"/>
      <c r="G44" s="180"/>
      <c r="H44" s="179"/>
      <c r="I44" s="180"/>
      <c r="J44" s="179" t="s">
        <v>244</v>
      </c>
      <c r="K44" s="177" t="s">
        <v>240</v>
      </c>
      <c r="L44" s="181">
        <v>7.5</v>
      </c>
      <c r="M44" s="182"/>
      <c r="N44" s="183"/>
      <c r="O44" s="184"/>
      <c r="P44" s="185" t="str">
        <f t="shared" si="12"/>
        <v>Michigan</v>
      </c>
      <c r="Q44" s="186"/>
      <c r="R44" s="187" t="str">
        <f t="shared" si="3"/>
        <v>Michigan</v>
      </c>
      <c r="S44" s="188" t="str">
        <f t="shared" si="4"/>
        <v>Georgia</v>
      </c>
      <c r="T44" s="176" t="str">
        <f t="shared" si="13"/>
        <v>Georgia</v>
      </c>
      <c r="U44" s="177" t="str">
        <f t="shared" si="5"/>
        <v>L</v>
      </c>
      <c r="V44" s="176"/>
      <c r="W44" s="177" t="str">
        <f t="shared" si="6"/>
        <v>L</v>
      </c>
      <c r="X44" s="189"/>
      <c r="Y44" s="190"/>
      <c r="Z44" s="191"/>
      <c r="AA44" s="190"/>
      <c r="AB44" s="191"/>
      <c r="AC44" s="190"/>
      <c r="AD44" s="176" t="str">
        <f>J44</f>
        <v>Georgia</v>
      </c>
      <c r="AE44" s="186">
        <v>42</v>
      </c>
      <c r="AF44" s="179"/>
      <c r="AG44" s="186"/>
      <c r="AH44" s="179"/>
      <c r="AI44" s="186"/>
      <c r="AJ44" s="179"/>
      <c r="AK44" s="186"/>
      <c r="AL44" s="192"/>
      <c r="AM44" s="193"/>
      <c r="AN44" s="184"/>
      <c r="AO44" s="186"/>
      <c r="AP44" s="193"/>
      <c r="AQ44" s="184"/>
      <c r="AR44" s="186"/>
      <c r="AS44" s="192"/>
      <c r="AT44" s="193"/>
      <c r="AU44" s="184"/>
      <c r="AV44" s="186"/>
      <c r="AW44" s="193"/>
      <c r="AX44" s="184"/>
      <c r="AY44" s="186"/>
      <c r="AZ44" s="179"/>
      <c r="BA44" s="194"/>
      <c r="BB44" s="195"/>
      <c r="BC44" s="179"/>
      <c r="BD44" s="179"/>
      <c r="BE44" s="179"/>
      <c r="BF44" s="192"/>
      <c r="BG44" s="179"/>
      <c r="BH44" s="192"/>
      <c r="BI44" s="196"/>
      <c r="BJ44" s="179" t="s">
        <v>244</v>
      </c>
      <c r="BK44" s="197">
        <f>L44</f>
        <v>7.5</v>
      </c>
      <c r="BL44" s="198">
        <v>32</v>
      </c>
      <c r="BM44" s="179">
        <v>33</v>
      </c>
      <c r="BN44" s="198">
        <v>35</v>
      </c>
      <c r="BO44" s="191"/>
      <c r="BP44" s="199"/>
      <c r="BQ44" s="177"/>
      <c r="BR44" s="191"/>
      <c r="BS44" s="199"/>
      <c r="BT44" s="177"/>
      <c r="BU44" s="191"/>
      <c r="BV44" s="199"/>
      <c r="BW44" s="177"/>
      <c r="BX44" s="200"/>
      <c r="BY44" s="192"/>
      <c r="BZ44" s="201"/>
      <c r="CA44" s="202"/>
      <c r="CB44" s="203"/>
      <c r="CC44" s="204">
        <v>0</v>
      </c>
      <c r="CD44" s="164">
        <v>42</v>
      </c>
    </row>
    <row r="45" spans="1:82" x14ac:dyDescent="0.8">
      <c r="A45" s="205" t="s">
        <v>267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207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8"/>
      <c r="AB45" s="206"/>
      <c r="AC45" s="208"/>
      <c r="AD45" s="206"/>
      <c r="AE45" s="208"/>
      <c r="AF45" s="206"/>
      <c r="AG45" s="208"/>
      <c r="AH45" s="206"/>
      <c r="AI45" s="208"/>
      <c r="AJ45" s="206"/>
      <c r="AK45" s="208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9"/>
      <c r="BB45" s="208">
        <f>42*43/2</f>
        <v>903</v>
      </c>
      <c r="BC45" s="206"/>
      <c r="BD45" s="210"/>
      <c r="BE45" s="206"/>
      <c r="BF45" s="206"/>
      <c r="BG45" s="206"/>
      <c r="BH45" s="206"/>
      <c r="BI45" s="208">
        <f>42*43/2</f>
        <v>903</v>
      </c>
      <c r="BJ45" s="206"/>
      <c r="BK45" s="206"/>
      <c r="BL45" s="208">
        <f>42*43/2</f>
        <v>903</v>
      </c>
      <c r="BM45" s="211"/>
      <c r="BN45" s="208">
        <f>42*43/2</f>
        <v>903</v>
      </c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12"/>
      <c r="CA45" s="212"/>
      <c r="CB45" s="212"/>
      <c r="CC45" s="213"/>
      <c r="CD45" s="206"/>
    </row>
    <row r="46" spans="1:82" x14ac:dyDescent="0.8">
      <c r="A46" s="214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7"/>
      <c r="M46" s="207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8"/>
      <c r="AF46" s="206"/>
      <c r="AG46" s="208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9"/>
      <c r="BC46" s="206"/>
      <c r="BD46" s="210"/>
      <c r="BE46" s="206"/>
      <c r="BF46" s="206"/>
      <c r="BG46" s="206"/>
      <c r="BH46" s="206"/>
      <c r="BI46" s="206"/>
      <c r="BJ46" s="206"/>
      <c r="BK46" s="206"/>
      <c r="BL46" s="206"/>
      <c r="BM46" s="211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16"/>
      <c r="CA46" s="217"/>
      <c r="CB46" s="218"/>
      <c r="CC46" s="219"/>
      <c r="CD46" s="206"/>
    </row>
    <row r="47" spans="1:82" x14ac:dyDescent="0.8">
      <c r="A47" s="205" t="s">
        <v>268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7"/>
      <c r="M47" s="207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20"/>
      <c r="AB47" s="206"/>
      <c r="AC47" s="220"/>
      <c r="AD47" s="206"/>
      <c r="AE47" s="206">
        <f>42*43/2</f>
        <v>903</v>
      </c>
      <c r="AF47" s="206"/>
      <c r="AG47" s="206">
        <f>42*43/2</f>
        <v>903</v>
      </c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9"/>
      <c r="BB47" s="220" t="e">
        <f>SUM(#REF!)</f>
        <v>#REF!</v>
      </c>
      <c r="BC47" s="206"/>
      <c r="BD47" s="210"/>
      <c r="BE47" s="206"/>
      <c r="BF47" s="206"/>
      <c r="BG47" s="206"/>
      <c r="BH47" s="206"/>
      <c r="BI47" s="220" t="e">
        <f>SUM(#REF!)</f>
        <v>#REF!</v>
      </c>
      <c r="BJ47" s="206"/>
      <c r="BK47" s="206"/>
      <c r="BL47" s="220" t="e">
        <f>SUM(#REF!)</f>
        <v>#REF!</v>
      </c>
      <c r="BM47" s="207"/>
      <c r="BN47" s="220" t="e">
        <f>SUM(#REF!)</f>
        <v>#REF!</v>
      </c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12"/>
      <c r="CA47" s="212"/>
      <c r="CB47" s="212"/>
      <c r="CC47" s="213"/>
      <c r="CD47" s="206"/>
    </row>
    <row r="48" spans="1:82" x14ac:dyDescent="0.8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7"/>
      <c r="M48" s="207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8"/>
      <c r="AB48" s="206"/>
      <c r="AC48" s="208"/>
      <c r="AD48" s="206"/>
      <c r="AE48" s="206">
        <f>SUM(AE3:AE44)</f>
        <v>903</v>
      </c>
      <c r="AF48" s="206"/>
      <c r="AG48" s="206">
        <f>SUM(AG3:AG44)</f>
        <v>0</v>
      </c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9"/>
      <c r="BC48" s="206"/>
      <c r="BD48" s="210"/>
      <c r="BE48" s="206"/>
      <c r="BF48" s="206"/>
      <c r="BG48" s="206"/>
      <c r="BH48" s="206"/>
      <c r="BI48" s="208"/>
      <c r="BJ48" s="206"/>
      <c r="BK48" s="206"/>
      <c r="BL48" s="208"/>
      <c r="BM48" s="211"/>
      <c r="BN48" s="208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12"/>
      <c r="CA48" s="212"/>
      <c r="CB48" s="212"/>
      <c r="CC48" s="213"/>
      <c r="CD48" s="206"/>
    </row>
    <row r="49" spans="1:82" x14ac:dyDescent="0.8">
      <c r="A49" s="214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21"/>
      <c r="M49" s="221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22"/>
      <c r="BB49" s="223"/>
      <c r="BC49" s="206"/>
      <c r="BD49" s="224"/>
      <c r="BE49" s="206"/>
      <c r="BF49" s="206"/>
      <c r="BG49" s="206"/>
      <c r="BH49" s="206"/>
      <c r="BI49" s="206"/>
      <c r="BJ49" s="206"/>
      <c r="BK49" s="206"/>
      <c r="BL49" s="206"/>
      <c r="BM49" s="211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25"/>
      <c r="CA49" s="217"/>
      <c r="CB49" s="217"/>
      <c r="CC49" s="226"/>
      <c r="CD49" s="206"/>
    </row>
    <row r="50" spans="1:82" x14ac:dyDescent="0.8">
      <c r="A50" s="214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21"/>
      <c r="M50" s="221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22"/>
      <c r="BB50" s="223"/>
      <c r="BC50" s="206"/>
      <c r="BD50" s="224"/>
      <c r="BE50" s="206"/>
      <c r="BF50" s="206"/>
      <c r="BG50" s="206"/>
      <c r="BH50" s="206"/>
      <c r="BI50" s="206"/>
      <c r="BJ50" s="206"/>
      <c r="BK50" s="206"/>
      <c r="BL50" s="206"/>
      <c r="BM50" s="211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25"/>
      <c r="CA50" s="217"/>
      <c r="CB50" s="217"/>
      <c r="CC50" s="226"/>
      <c r="CD50" s="206"/>
    </row>
    <row r="51" spans="1:82" x14ac:dyDescent="0.8">
      <c r="A51" s="214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21"/>
      <c r="M51" s="221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22"/>
      <c r="BB51" s="223"/>
      <c r="BC51" s="206"/>
      <c r="BD51" s="224"/>
      <c r="BE51" s="206"/>
      <c r="BF51" s="206"/>
      <c r="BG51" s="206"/>
      <c r="BH51" s="206"/>
      <c r="BI51" s="206"/>
      <c r="BJ51" s="206"/>
      <c r="BK51" s="206"/>
      <c r="BL51" s="206"/>
      <c r="BM51" s="211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25"/>
      <c r="CA51" s="217"/>
      <c r="CB51" s="217"/>
      <c r="CC51" s="226"/>
      <c r="CD51" s="206"/>
    </row>
    <row r="52" spans="1:82" x14ac:dyDescent="0.8">
      <c r="A52" s="214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21"/>
      <c r="M52" s="221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22"/>
      <c r="BB52" s="223"/>
      <c r="BC52" s="206"/>
      <c r="BD52" s="224"/>
      <c r="BE52" s="206"/>
      <c r="BF52" s="206"/>
      <c r="BG52" s="206"/>
      <c r="BH52" s="206"/>
      <c r="BI52" s="206"/>
      <c r="BJ52" s="206"/>
      <c r="BK52" s="206"/>
      <c r="BL52" s="206"/>
      <c r="BM52" s="211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25"/>
      <c r="CA52" s="217"/>
      <c r="CB52" s="217"/>
      <c r="CC52" s="226"/>
      <c r="CD52" s="206"/>
    </row>
    <row r="53" spans="1:82" x14ac:dyDescent="0.8">
      <c r="A53" s="214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21"/>
      <c r="M53" s="221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22"/>
      <c r="BB53" s="223"/>
      <c r="BC53" s="206"/>
      <c r="BD53" s="224"/>
      <c r="BE53" s="206"/>
      <c r="BF53" s="206"/>
      <c r="BG53" s="206"/>
      <c r="BH53" s="206"/>
      <c r="BI53" s="206"/>
      <c r="BJ53" s="206"/>
      <c r="BK53" s="206"/>
      <c r="BL53" s="206"/>
      <c r="BM53" s="211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25"/>
      <c r="CA53" s="217"/>
      <c r="CB53" s="217"/>
      <c r="CC53" s="226"/>
      <c r="CD53" s="206"/>
    </row>
    <row r="54" spans="1:82" x14ac:dyDescent="0.8">
      <c r="A54" s="214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21"/>
      <c r="M54" s="221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22"/>
      <c r="BB54" s="223"/>
      <c r="BC54" s="206"/>
      <c r="BD54" s="224"/>
      <c r="BE54" s="206"/>
      <c r="BF54" s="206"/>
      <c r="BG54" s="206"/>
      <c r="BH54" s="206"/>
      <c r="BI54" s="206"/>
      <c r="BJ54" s="206"/>
      <c r="BK54" s="206"/>
      <c r="BL54" s="206"/>
      <c r="BM54" s="211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25"/>
      <c r="CA54" s="217"/>
      <c r="CB54" s="217"/>
      <c r="CC54" s="226"/>
      <c r="CD54" s="206"/>
    </row>
    <row r="55" spans="1:82" x14ac:dyDescent="0.8">
      <c r="A55" s="214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21"/>
      <c r="M55" s="221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22"/>
      <c r="BB55" s="223"/>
      <c r="BC55" s="206"/>
      <c r="BD55" s="224"/>
      <c r="BE55" s="206"/>
      <c r="BF55" s="206"/>
      <c r="BG55" s="206"/>
      <c r="BH55" s="206"/>
      <c r="BI55" s="206"/>
      <c r="BJ55" s="206"/>
      <c r="BK55" s="206"/>
      <c r="BL55" s="206"/>
      <c r="BM55" s="211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25"/>
      <c r="CA55" s="217"/>
      <c r="CB55" s="217"/>
      <c r="CC55" s="226"/>
      <c r="CD55" s="206"/>
    </row>
    <row r="56" spans="1:82" x14ac:dyDescent="0.8">
      <c r="A56" s="214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21"/>
      <c r="M56" s="221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22"/>
      <c r="BB56" s="223"/>
      <c r="BC56" s="206"/>
      <c r="BD56" s="224"/>
      <c r="BE56" s="206"/>
      <c r="BF56" s="206"/>
      <c r="BG56" s="206"/>
      <c r="BH56" s="206"/>
      <c r="BI56" s="206"/>
      <c r="BJ56" s="206"/>
      <c r="BK56" s="206"/>
      <c r="BL56" s="206"/>
      <c r="BM56" s="211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25"/>
      <c r="CA56" s="217"/>
      <c r="CB56" s="217"/>
      <c r="CC56" s="226"/>
      <c r="CD56" s="206"/>
    </row>
    <row r="57" spans="1:82" x14ac:dyDescent="0.8">
      <c r="A57" s="214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21"/>
      <c r="M57" s="221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22"/>
      <c r="BB57" s="223"/>
      <c r="BC57" s="206"/>
      <c r="BD57" s="224"/>
      <c r="BE57" s="206"/>
      <c r="BF57" s="206"/>
      <c r="BG57" s="206"/>
      <c r="BH57" s="206"/>
      <c r="BI57" s="206"/>
      <c r="BJ57" s="206"/>
      <c r="BK57" s="206"/>
      <c r="BL57" s="206"/>
      <c r="BM57" s="211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25"/>
      <c r="CA57" s="217"/>
      <c r="CB57" s="217"/>
      <c r="CC57" s="226"/>
      <c r="CD57" s="206"/>
    </row>
    <row r="58" spans="1:82" x14ac:dyDescent="0.8">
      <c r="A58" s="214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21"/>
      <c r="M58" s="221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22"/>
      <c r="BB58" s="223"/>
      <c r="BC58" s="206"/>
      <c r="BD58" s="224"/>
      <c r="BE58" s="206"/>
      <c r="BF58" s="206"/>
      <c r="BG58" s="206"/>
      <c r="BH58" s="206"/>
      <c r="BI58" s="206"/>
      <c r="BJ58" s="206"/>
      <c r="BK58" s="206"/>
      <c r="BL58" s="206"/>
      <c r="BM58" s="211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25"/>
      <c r="CA58" s="217"/>
      <c r="CB58" s="217"/>
      <c r="CC58" s="226"/>
      <c r="CD58" s="206"/>
    </row>
    <row r="59" spans="1:82" x14ac:dyDescent="0.8">
      <c r="A59" s="214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21"/>
      <c r="M59" s="221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22"/>
      <c r="BB59" s="223"/>
      <c r="BC59" s="206"/>
      <c r="BD59" s="224"/>
      <c r="BE59" s="206"/>
      <c r="BF59" s="206"/>
      <c r="BG59" s="206"/>
      <c r="BH59" s="206"/>
      <c r="BI59" s="206"/>
      <c r="BJ59" s="206"/>
      <c r="BK59" s="206"/>
      <c r="BL59" s="206"/>
      <c r="BM59" s="211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25"/>
      <c r="CA59" s="217"/>
      <c r="CB59" s="217"/>
      <c r="CC59" s="226"/>
      <c r="CD59" s="206"/>
    </row>
    <row r="60" spans="1:82" x14ac:dyDescent="0.8">
      <c r="A60" s="214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21"/>
      <c r="M60" s="221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22"/>
      <c r="BB60" s="223"/>
      <c r="BC60" s="206"/>
      <c r="BD60" s="224"/>
      <c r="BE60" s="206"/>
      <c r="BF60" s="206"/>
      <c r="BG60" s="206"/>
      <c r="BH60" s="206"/>
      <c r="BI60" s="206"/>
      <c r="BJ60" s="206"/>
      <c r="BK60" s="206"/>
      <c r="BL60" s="206"/>
      <c r="BM60" s="211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25"/>
      <c r="CA60" s="217"/>
      <c r="CB60" s="217"/>
      <c r="CC60" s="226"/>
      <c r="CD60" s="206"/>
    </row>
    <row r="61" spans="1:82" x14ac:dyDescent="0.8">
      <c r="A61" s="214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21"/>
      <c r="M61" s="221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22"/>
      <c r="BB61" s="223"/>
      <c r="BC61" s="206"/>
      <c r="BD61" s="224"/>
      <c r="BE61" s="206"/>
      <c r="BF61" s="206"/>
      <c r="BG61" s="206"/>
      <c r="BH61" s="206"/>
      <c r="BI61" s="206"/>
      <c r="BJ61" s="206"/>
      <c r="BK61" s="206"/>
      <c r="BL61" s="206"/>
      <c r="BM61" s="211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25"/>
      <c r="CA61" s="217"/>
      <c r="CB61" s="217"/>
      <c r="CC61" s="226"/>
      <c r="CD61" s="206"/>
    </row>
    <row r="62" spans="1:82" x14ac:dyDescent="0.8">
      <c r="A62" s="227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21"/>
      <c r="M62" s="221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22"/>
      <c r="BB62" s="223"/>
      <c r="BC62" s="206"/>
      <c r="BD62" s="224"/>
      <c r="BE62" s="206"/>
      <c r="BF62" s="206"/>
      <c r="BG62" s="206"/>
      <c r="BH62" s="206"/>
      <c r="BI62" s="206"/>
      <c r="BJ62" s="206"/>
      <c r="BK62" s="206"/>
      <c r="BL62" s="206"/>
      <c r="BM62" s="211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25"/>
      <c r="CA62" s="217"/>
      <c r="CB62" s="217"/>
      <c r="CC62" s="226"/>
      <c r="CD62" s="206"/>
    </row>
    <row r="63" spans="1:82" x14ac:dyDescent="0.8">
      <c r="A63" s="214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21"/>
      <c r="M63" s="221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22"/>
      <c r="BB63" s="223"/>
      <c r="BC63" s="206"/>
      <c r="BD63" s="224"/>
      <c r="BE63" s="206"/>
      <c r="BF63" s="206"/>
      <c r="BG63" s="206"/>
      <c r="BH63" s="206"/>
      <c r="BI63" s="206"/>
      <c r="BJ63" s="206"/>
      <c r="BK63" s="206"/>
      <c r="BL63" s="206"/>
      <c r="BM63" s="211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25"/>
      <c r="CA63" s="217"/>
      <c r="CB63" s="217"/>
      <c r="CC63" s="226"/>
      <c r="CD63" s="206"/>
    </row>
    <row r="64" spans="1:82" x14ac:dyDescent="0.8">
      <c r="A64" s="214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21"/>
      <c r="M64" s="221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22"/>
      <c r="BB64" s="223"/>
      <c r="BC64" s="206"/>
      <c r="BD64" s="224"/>
      <c r="BE64" s="206"/>
      <c r="BF64" s="206"/>
      <c r="BG64" s="206"/>
      <c r="BH64" s="206"/>
      <c r="BI64" s="206"/>
      <c r="BJ64" s="206"/>
      <c r="BK64" s="206"/>
      <c r="BL64" s="206"/>
      <c r="BM64" s="211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25"/>
      <c r="CA64" s="217"/>
      <c r="CB64" s="217"/>
      <c r="CC64" s="226"/>
      <c r="CD64" s="206"/>
    </row>
    <row r="65" spans="1:82" x14ac:dyDescent="0.8">
      <c r="A65" s="214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21"/>
      <c r="M65" s="221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22"/>
      <c r="BB65" s="223"/>
      <c r="BC65" s="206"/>
      <c r="BD65" s="224"/>
      <c r="BE65" s="206"/>
      <c r="BF65" s="206"/>
      <c r="BG65" s="206"/>
      <c r="BH65" s="206"/>
      <c r="BI65" s="206"/>
      <c r="BJ65" s="206"/>
      <c r="BK65" s="206"/>
      <c r="BL65" s="206"/>
      <c r="BM65" s="211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25"/>
      <c r="CA65" s="217"/>
      <c r="CB65" s="217"/>
      <c r="CC65" s="226"/>
      <c r="CD65" s="206"/>
    </row>
    <row r="66" spans="1:82" x14ac:dyDescent="0.8">
      <c r="A66" s="214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21"/>
      <c r="M66" s="221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22"/>
      <c r="BB66" s="223"/>
      <c r="BC66" s="206"/>
      <c r="BD66" s="224"/>
      <c r="BE66" s="206"/>
      <c r="BF66" s="206"/>
      <c r="BG66" s="206"/>
      <c r="BH66" s="206"/>
      <c r="BI66" s="206"/>
      <c r="BJ66" s="206"/>
      <c r="BK66" s="206"/>
      <c r="BL66" s="206"/>
      <c r="BM66" s="211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25"/>
      <c r="CA66" s="217"/>
      <c r="CB66" s="217"/>
      <c r="CC66" s="226"/>
      <c r="CD66" s="206"/>
    </row>
    <row r="67" spans="1:82" x14ac:dyDescent="0.8">
      <c r="A67" s="214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21"/>
      <c r="M67" s="221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22"/>
      <c r="BB67" s="223"/>
      <c r="BC67" s="206"/>
      <c r="BD67" s="224"/>
      <c r="BE67" s="206"/>
      <c r="BF67" s="206"/>
      <c r="BG67" s="206"/>
      <c r="BH67" s="206"/>
      <c r="BI67" s="206"/>
      <c r="BJ67" s="206"/>
      <c r="BK67" s="206"/>
      <c r="BL67" s="206"/>
      <c r="BM67" s="211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25"/>
      <c r="CA67" s="217"/>
      <c r="CB67" s="217"/>
      <c r="CC67" s="226"/>
      <c r="CD67" s="206"/>
    </row>
    <row r="68" spans="1:82" x14ac:dyDescent="0.8">
      <c r="A68" s="214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21"/>
      <c r="M68" s="221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22"/>
      <c r="BB68" s="223"/>
      <c r="BC68" s="206"/>
      <c r="BD68" s="224"/>
      <c r="BE68" s="206"/>
      <c r="BF68" s="206"/>
      <c r="BG68" s="206"/>
      <c r="BH68" s="206"/>
      <c r="BI68" s="206"/>
      <c r="BJ68" s="206"/>
      <c r="BK68" s="206"/>
      <c r="BL68" s="206"/>
      <c r="BM68" s="211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25"/>
      <c r="CA68" s="217"/>
      <c r="CB68" s="217"/>
      <c r="CC68" s="226"/>
      <c r="CD68" s="206"/>
    </row>
    <row r="69" spans="1:82" x14ac:dyDescent="0.8">
      <c r="A69" s="214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21"/>
      <c r="M69" s="221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22"/>
      <c r="BB69" s="223"/>
      <c r="BC69" s="206"/>
      <c r="BD69" s="224"/>
      <c r="BE69" s="206"/>
      <c r="BF69" s="206"/>
      <c r="BG69" s="206"/>
      <c r="BH69" s="206"/>
      <c r="BI69" s="206"/>
      <c r="BJ69" s="206"/>
      <c r="BK69" s="206"/>
      <c r="BL69" s="206"/>
      <c r="BM69" s="211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25"/>
      <c r="CA69" s="217"/>
      <c r="CB69" s="217"/>
      <c r="CC69" s="226"/>
      <c r="CD69" s="206"/>
    </row>
    <row r="70" spans="1:82" x14ac:dyDescent="0.8">
      <c r="A70" s="214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21"/>
      <c r="M70" s="221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22"/>
      <c r="BB70" s="223"/>
      <c r="BC70" s="206"/>
      <c r="BD70" s="224"/>
      <c r="BE70" s="206"/>
      <c r="BF70" s="206"/>
      <c r="BG70" s="206"/>
      <c r="BH70" s="206"/>
      <c r="BI70" s="206"/>
      <c r="BJ70" s="206"/>
      <c r="BK70" s="206"/>
      <c r="BL70" s="206"/>
      <c r="BM70" s="211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25"/>
      <c r="CA70" s="217"/>
      <c r="CB70" s="217"/>
      <c r="CC70" s="226"/>
      <c r="CD70" s="206"/>
    </row>
    <row r="71" spans="1:82" x14ac:dyDescent="0.8">
      <c r="A71" s="214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21"/>
      <c r="M71" s="221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22"/>
      <c r="BB71" s="223"/>
      <c r="BC71" s="206"/>
      <c r="BD71" s="224"/>
      <c r="BE71" s="206"/>
      <c r="BF71" s="206"/>
      <c r="BG71" s="206"/>
      <c r="BH71" s="206"/>
      <c r="BI71" s="206"/>
      <c r="BJ71" s="206"/>
      <c r="BK71" s="206"/>
      <c r="BL71" s="206"/>
      <c r="BM71" s="211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25"/>
      <c r="CA71" s="217"/>
      <c r="CB71" s="217"/>
      <c r="CC71" s="226"/>
      <c r="CD71" s="206"/>
    </row>
    <row r="72" spans="1:82" x14ac:dyDescent="0.8">
      <c r="A72" s="214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21"/>
      <c r="M72" s="221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22"/>
      <c r="BB72" s="223"/>
      <c r="BC72" s="206"/>
      <c r="BD72" s="224"/>
      <c r="BE72" s="206"/>
      <c r="BF72" s="206"/>
      <c r="BG72" s="206"/>
      <c r="BH72" s="206"/>
      <c r="BI72" s="206"/>
      <c r="BJ72" s="206"/>
      <c r="BK72" s="206"/>
      <c r="BL72" s="206"/>
      <c r="BM72" s="211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25"/>
      <c r="CA72" s="217"/>
      <c r="CB72" s="217"/>
      <c r="CC72" s="226"/>
      <c r="CD72" s="206"/>
    </row>
    <row r="73" spans="1:82" x14ac:dyDescent="0.8">
      <c r="A73" s="214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21"/>
      <c r="M73" s="221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22"/>
      <c r="BB73" s="223"/>
      <c r="BC73" s="206"/>
      <c r="BD73" s="224"/>
      <c r="BE73" s="206"/>
      <c r="BF73" s="206"/>
      <c r="BG73" s="206"/>
      <c r="BH73" s="206"/>
      <c r="BI73" s="206"/>
      <c r="BJ73" s="206"/>
      <c r="BK73" s="206"/>
      <c r="BL73" s="206"/>
      <c r="BM73" s="211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25"/>
      <c r="CA73" s="217"/>
      <c r="CB73" s="217"/>
      <c r="CC73" s="226"/>
      <c r="CD73" s="206"/>
    </row>
    <row r="74" spans="1:82" x14ac:dyDescent="0.8">
      <c r="A74" s="214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21"/>
      <c r="M74" s="221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22"/>
      <c r="BB74" s="223"/>
      <c r="BC74" s="206"/>
      <c r="BD74" s="224"/>
      <c r="BE74" s="206"/>
      <c r="BF74" s="206"/>
      <c r="BG74" s="206"/>
      <c r="BH74" s="206"/>
      <c r="BI74" s="206"/>
      <c r="BJ74" s="206"/>
      <c r="BK74" s="206"/>
      <c r="BL74" s="206"/>
      <c r="BM74" s="211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25"/>
      <c r="CA74" s="217"/>
      <c r="CB74" s="217"/>
      <c r="CC74" s="226"/>
      <c r="CD74" s="206"/>
    </row>
    <row r="75" spans="1:82" x14ac:dyDescent="0.8">
      <c r="A75" s="214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21"/>
      <c r="M75" s="221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22"/>
      <c r="BB75" s="223"/>
      <c r="BC75" s="206"/>
      <c r="BD75" s="224"/>
      <c r="BE75" s="206"/>
      <c r="BF75" s="206"/>
      <c r="BG75" s="206"/>
      <c r="BH75" s="206"/>
      <c r="BI75" s="206"/>
      <c r="BJ75" s="206"/>
      <c r="BK75" s="206"/>
      <c r="BL75" s="206"/>
      <c r="BM75" s="211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25"/>
      <c r="CA75" s="217"/>
      <c r="CB75" s="217"/>
      <c r="CC75" s="226"/>
      <c r="CD75" s="206"/>
    </row>
    <row r="76" spans="1:82" x14ac:dyDescent="0.8">
      <c r="A76" s="214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21"/>
      <c r="M76" s="221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22"/>
      <c r="BB76" s="223"/>
      <c r="BC76" s="206"/>
      <c r="BD76" s="224"/>
      <c r="BE76" s="206"/>
      <c r="BF76" s="206"/>
      <c r="BG76" s="206"/>
      <c r="BH76" s="206"/>
      <c r="BI76" s="206"/>
      <c r="BJ76" s="206"/>
      <c r="BK76" s="206"/>
      <c r="BL76" s="206"/>
      <c r="BM76" s="211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25"/>
      <c r="CA76" s="217"/>
      <c r="CB76" s="217"/>
      <c r="CC76" s="226"/>
      <c r="CD76" s="206"/>
    </row>
    <row r="77" spans="1:82" x14ac:dyDescent="0.8">
      <c r="A77" s="214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21"/>
      <c r="M77" s="221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22"/>
      <c r="BB77" s="223"/>
      <c r="BC77" s="206"/>
      <c r="BD77" s="224"/>
      <c r="BE77" s="206"/>
      <c r="BF77" s="206"/>
      <c r="BG77" s="206"/>
      <c r="BH77" s="206"/>
      <c r="BI77" s="206"/>
      <c r="BJ77" s="206"/>
      <c r="BK77" s="206"/>
      <c r="BL77" s="206"/>
      <c r="BM77" s="211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25"/>
      <c r="CA77" s="217"/>
      <c r="CB77" s="217"/>
      <c r="CC77" s="226"/>
      <c r="CD77" s="206"/>
    </row>
    <row r="78" spans="1:82" x14ac:dyDescent="0.8">
      <c r="A78" s="214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21"/>
      <c r="M78" s="221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22"/>
      <c r="BB78" s="223"/>
      <c r="BC78" s="206"/>
      <c r="BD78" s="224"/>
      <c r="BE78" s="206"/>
      <c r="BF78" s="206"/>
      <c r="BG78" s="206"/>
      <c r="BH78" s="206"/>
      <c r="BI78" s="206"/>
      <c r="BJ78" s="206"/>
      <c r="BK78" s="206"/>
      <c r="BL78" s="206"/>
      <c r="BM78" s="211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25"/>
      <c r="CA78" s="217"/>
      <c r="CB78" s="217"/>
      <c r="CC78" s="226"/>
      <c r="CD78" s="206"/>
    </row>
    <row r="79" spans="1:82" x14ac:dyDescent="0.8">
      <c r="A79" s="214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21"/>
      <c r="M79" s="221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22"/>
      <c r="BB79" s="223"/>
      <c r="BC79" s="206"/>
      <c r="BD79" s="224"/>
      <c r="BE79" s="206"/>
      <c r="BF79" s="206"/>
      <c r="BG79" s="206"/>
      <c r="BH79" s="206"/>
      <c r="BI79" s="206"/>
      <c r="BJ79" s="206"/>
      <c r="BK79" s="206"/>
      <c r="BL79" s="206"/>
      <c r="BM79" s="211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25"/>
      <c r="CA79" s="217"/>
      <c r="CB79" s="217"/>
      <c r="CC79" s="226"/>
      <c r="CD79" s="206"/>
    </row>
    <row r="80" spans="1:82" x14ac:dyDescent="0.8">
      <c r="A80" s="214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21"/>
      <c r="M80" s="221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22"/>
      <c r="BB80" s="223"/>
      <c r="BC80" s="206"/>
      <c r="BD80" s="224"/>
      <c r="BE80" s="206"/>
      <c r="BF80" s="206"/>
      <c r="BG80" s="206"/>
      <c r="BH80" s="206"/>
      <c r="BI80" s="206"/>
      <c r="BJ80" s="206"/>
      <c r="BK80" s="206"/>
      <c r="BL80" s="206"/>
      <c r="BM80" s="211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25"/>
      <c r="CA80" s="217"/>
      <c r="CB80" s="217"/>
      <c r="CC80" s="226"/>
      <c r="CD80" s="206"/>
    </row>
    <row r="81" spans="1:82" x14ac:dyDescent="0.8">
      <c r="A81" s="214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21"/>
      <c r="M81" s="221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22"/>
      <c r="BB81" s="223"/>
      <c r="BC81" s="206"/>
      <c r="BD81" s="224"/>
      <c r="BE81" s="206"/>
      <c r="BF81" s="206"/>
      <c r="BG81" s="206"/>
      <c r="BH81" s="206"/>
      <c r="BI81" s="206"/>
      <c r="BJ81" s="206"/>
      <c r="BK81" s="206"/>
      <c r="BL81" s="206"/>
      <c r="BM81" s="211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25"/>
      <c r="CA81" s="217"/>
      <c r="CB81" s="217"/>
      <c r="CC81" s="226"/>
      <c r="CD81" s="206"/>
    </row>
    <row r="82" spans="1:82" x14ac:dyDescent="0.8">
      <c r="A82" s="214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21"/>
      <c r="M82" s="221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22"/>
      <c r="BB82" s="223"/>
      <c r="BC82" s="206"/>
      <c r="BD82" s="224"/>
      <c r="BE82" s="206"/>
      <c r="BF82" s="206"/>
      <c r="BG82" s="206"/>
      <c r="BH82" s="206"/>
      <c r="BI82" s="206"/>
      <c r="BJ82" s="206"/>
      <c r="BK82" s="206"/>
      <c r="BL82" s="206"/>
      <c r="BM82" s="211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25"/>
      <c r="CA82" s="217"/>
      <c r="CB82" s="217"/>
      <c r="CC82" s="226"/>
      <c r="CD82" s="206"/>
    </row>
    <row r="83" spans="1:82" x14ac:dyDescent="0.8">
      <c r="A83" s="214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21"/>
      <c r="M83" s="221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22"/>
      <c r="BB83" s="223"/>
      <c r="BC83" s="206"/>
      <c r="BD83" s="224"/>
      <c r="BE83" s="206"/>
      <c r="BF83" s="206"/>
      <c r="BG83" s="206"/>
      <c r="BH83" s="206"/>
      <c r="BI83" s="206"/>
      <c r="BJ83" s="206"/>
      <c r="BK83" s="206"/>
      <c r="BL83" s="206"/>
      <c r="BM83" s="211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25"/>
      <c r="CA83" s="217"/>
      <c r="CB83" s="217"/>
      <c r="CC83" s="226"/>
      <c r="CD83" s="206"/>
    </row>
    <row r="84" spans="1:82" x14ac:dyDescent="0.8">
      <c r="A84" s="214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21"/>
      <c r="M84" s="221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22"/>
      <c r="BB84" s="223"/>
      <c r="BC84" s="206"/>
      <c r="BD84" s="224"/>
      <c r="BE84" s="206"/>
      <c r="BF84" s="206"/>
      <c r="BG84" s="206"/>
      <c r="BH84" s="206"/>
      <c r="BI84" s="206"/>
      <c r="BJ84" s="206"/>
      <c r="BK84" s="206"/>
      <c r="BL84" s="206"/>
      <c r="BM84" s="211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25"/>
      <c r="CA84" s="217"/>
      <c r="CB84" s="217"/>
      <c r="CC84" s="226"/>
      <c r="CD84" s="206"/>
    </row>
    <row r="85" spans="1:82" x14ac:dyDescent="0.8">
      <c r="A85" s="214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21"/>
      <c r="M85" s="221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22"/>
      <c r="BB85" s="223"/>
      <c r="BC85" s="206"/>
      <c r="BD85" s="224"/>
      <c r="BE85" s="206"/>
      <c r="BF85" s="206"/>
      <c r="BG85" s="206"/>
      <c r="BH85" s="206"/>
      <c r="BI85" s="206"/>
      <c r="BJ85" s="206"/>
      <c r="BK85" s="206"/>
      <c r="BL85" s="206"/>
      <c r="BM85" s="211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25"/>
      <c r="CA85" s="217"/>
      <c r="CB85" s="217"/>
      <c r="CC85" s="226"/>
      <c r="CD85" s="206"/>
    </row>
    <row r="86" spans="1:82" x14ac:dyDescent="0.8">
      <c r="A86" s="214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21"/>
      <c r="M86" s="221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22"/>
      <c r="BB86" s="223"/>
      <c r="BC86" s="206"/>
      <c r="BD86" s="224"/>
      <c r="BE86" s="206"/>
      <c r="BF86" s="206"/>
      <c r="BG86" s="206"/>
      <c r="BH86" s="206"/>
      <c r="BI86" s="206"/>
      <c r="BJ86" s="206"/>
      <c r="BK86" s="206"/>
      <c r="BL86" s="206"/>
      <c r="BM86" s="211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25"/>
      <c r="CA86" s="217"/>
      <c r="CB86" s="217"/>
      <c r="CC86" s="226"/>
      <c r="CD86" s="206"/>
    </row>
    <row r="87" spans="1:82" x14ac:dyDescent="0.8">
      <c r="A87" s="214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21"/>
      <c r="M87" s="221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22"/>
      <c r="BB87" s="223"/>
      <c r="BC87" s="206"/>
      <c r="BD87" s="224"/>
      <c r="BE87" s="206"/>
      <c r="BF87" s="206"/>
      <c r="BG87" s="206"/>
      <c r="BH87" s="206"/>
      <c r="BI87" s="206"/>
      <c r="BJ87" s="206"/>
      <c r="BK87" s="206"/>
      <c r="BL87" s="206"/>
      <c r="BM87" s="211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25"/>
      <c r="CA87" s="217"/>
      <c r="CB87" s="217"/>
      <c r="CC87" s="226"/>
      <c r="CD87" s="206"/>
    </row>
    <row r="88" spans="1:82" x14ac:dyDescent="0.8">
      <c r="A88" s="214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21"/>
      <c r="M88" s="221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22"/>
      <c r="BB88" s="223"/>
      <c r="BC88" s="206"/>
      <c r="BD88" s="224"/>
      <c r="BE88" s="206"/>
      <c r="BF88" s="206"/>
      <c r="BG88" s="206"/>
      <c r="BH88" s="206"/>
      <c r="BI88" s="206"/>
      <c r="BJ88" s="206"/>
      <c r="BK88" s="206"/>
      <c r="BL88" s="206"/>
      <c r="BM88" s="211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25"/>
      <c r="CA88" s="217"/>
      <c r="CB88" s="217"/>
      <c r="CC88" s="226"/>
      <c r="CD88" s="206"/>
    </row>
    <row r="89" spans="1:82" x14ac:dyDescent="0.8">
      <c r="A89" s="214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21"/>
      <c r="M89" s="221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22"/>
      <c r="BB89" s="223"/>
      <c r="BC89" s="206"/>
      <c r="BD89" s="224"/>
      <c r="BE89" s="206"/>
      <c r="BF89" s="206"/>
      <c r="BG89" s="206"/>
      <c r="BH89" s="206"/>
      <c r="BI89" s="206"/>
      <c r="BJ89" s="206"/>
      <c r="BK89" s="206"/>
      <c r="BL89" s="206"/>
      <c r="BM89" s="211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25"/>
      <c r="CA89" s="217"/>
      <c r="CB89" s="217"/>
      <c r="CC89" s="226"/>
      <c r="CD89" s="206"/>
    </row>
    <row r="90" spans="1:82" x14ac:dyDescent="0.8">
      <c r="A90" s="214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21"/>
      <c r="M90" s="221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22"/>
      <c r="BB90" s="223"/>
      <c r="BC90" s="206"/>
      <c r="BD90" s="224"/>
      <c r="BE90" s="206"/>
      <c r="BF90" s="206"/>
      <c r="BG90" s="206"/>
      <c r="BH90" s="206"/>
      <c r="BI90" s="206"/>
      <c r="BJ90" s="206"/>
      <c r="BK90" s="206"/>
      <c r="BL90" s="206"/>
      <c r="BM90" s="211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25"/>
      <c r="CA90" s="217"/>
      <c r="CB90" s="217"/>
      <c r="CC90" s="226"/>
      <c r="CD90" s="206"/>
    </row>
    <row r="91" spans="1:82" x14ac:dyDescent="0.8">
      <c r="A91" s="214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21"/>
      <c r="M91" s="221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22"/>
      <c r="BB91" s="223"/>
      <c r="BC91" s="206"/>
      <c r="BD91" s="224"/>
      <c r="BE91" s="206"/>
      <c r="BF91" s="206"/>
      <c r="BG91" s="206"/>
      <c r="BH91" s="206"/>
      <c r="BI91" s="206"/>
      <c r="BJ91" s="206"/>
      <c r="BK91" s="206"/>
      <c r="BL91" s="206"/>
      <c r="BM91" s="211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25"/>
      <c r="CA91" s="217"/>
      <c r="CB91" s="217"/>
      <c r="CC91" s="226"/>
      <c r="CD91" s="206"/>
    </row>
    <row r="92" spans="1:82" x14ac:dyDescent="0.8">
      <c r="A92" s="214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21"/>
      <c r="M92" s="221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22"/>
      <c r="BB92" s="223"/>
      <c r="BC92" s="206"/>
      <c r="BD92" s="224"/>
      <c r="BE92" s="206"/>
      <c r="BF92" s="206"/>
      <c r="BG92" s="206"/>
      <c r="BH92" s="206"/>
      <c r="BI92" s="206"/>
      <c r="BJ92" s="206"/>
      <c r="BK92" s="206"/>
      <c r="BL92" s="206"/>
      <c r="BM92" s="211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25"/>
      <c r="CA92" s="217"/>
      <c r="CB92" s="217"/>
      <c r="CC92" s="226"/>
      <c r="CD92" s="206"/>
    </row>
    <row r="93" spans="1:82" x14ac:dyDescent="0.8">
      <c r="A93" s="214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21"/>
      <c r="M93" s="221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22"/>
      <c r="BB93" s="223"/>
      <c r="BC93" s="206"/>
      <c r="BD93" s="224"/>
      <c r="BE93" s="206"/>
      <c r="BF93" s="206"/>
      <c r="BG93" s="206"/>
      <c r="BH93" s="206"/>
      <c r="BI93" s="206"/>
      <c r="BJ93" s="206"/>
      <c r="BK93" s="206"/>
      <c r="BL93" s="206"/>
      <c r="BM93" s="211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25"/>
      <c r="CA93" s="217"/>
      <c r="CB93" s="217"/>
      <c r="CC93" s="226"/>
      <c r="CD93" s="206"/>
    </row>
    <row r="94" spans="1:82" x14ac:dyDescent="0.8">
      <c r="A94" s="214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21"/>
      <c r="M94" s="221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22"/>
      <c r="BB94" s="223"/>
      <c r="BC94" s="206"/>
      <c r="BD94" s="224"/>
      <c r="BE94" s="206"/>
      <c r="BF94" s="206"/>
      <c r="BG94" s="206"/>
      <c r="BH94" s="206"/>
      <c r="BI94" s="206"/>
      <c r="BJ94" s="206"/>
      <c r="BK94" s="206"/>
      <c r="BL94" s="206"/>
      <c r="BM94" s="211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25"/>
      <c r="CA94" s="217"/>
      <c r="CB94" s="217"/>
      <c r="CC94" s="226"/>
      <c r="CD94" s="206"/>
    </row>
    <row r="95" spans="1:82" x14ac:dyDescent="0.8">
      <c r="A95" s="214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21"/>
      <c r="M95" s="221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22"/>
      <c r="BB95" s="223"/>
      <c r="BC95" s="206"/>
      <c r="BD95" s="224"/>
      <c r="BE95" s="206"/>
      <c r="BF95" s="206"/>
      <c r="BG95" s="206"/>
      <c r="BH95" s="206"/>
      <c r="BI95" s="206"/>
      <c r="BJ95" s="206"/>
      <c r="BK95" s="206"/>
      <c r="BL95" s="206"/>
      <c r="BM95" s="211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25"/>
      <c r="CA95" s="217"/>
      <c r="CB95" s="217"/>
      <c r="CC95" s="226"/>
      <c r="CD95" s="206"/>
    </row>
    <row r="96" spans="1:82" x14ac:dyDescent="0.8">
      <c r="A96" s="214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21"/>
      <c r="M96" s="221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22"/>
      <c r="BB96" s="223"/>
      <c r="BC96" s="206"/>
      <c r="BD96" s="224"/>
      <c r="BE96" s="206"/>
      <c r="BF96" s="206"/>
      <c r="BG96" s="206"/>
      <c r="BH96" s="206"/>
      <c r="BI96" s="206"/>
      <c r="BJ96" s="206"/>
      <c r="BK96" s="206"/>
      <c r="BL96" s="206"/>
      <c r="BM96" s="211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25"/>
      <c r="CA96" s="217"/>
      <c r="CB96" s="217"/>
      <c r="CC96" s="226"/>
      <c r="CD96" s="206"/>
    </row>
    <row r="97" spans="1:82" x14ac:dyDescent="0.8">
      <c r="A97" s="214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21"/>
      <c r="M97" s="221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22"/>
      <c r="BB97" s="223"/>
      <c r="BC97" s="206"/>
      <c r="BD97" s="224"/>
      <c r="BE97" s="206"/>
      <c r="BF97" s="206"/>
      <c r="BG97" s="206"/>
      <c r="BH97" s="206"/>
      <c r="BI97" s="206"/>
      <c r="BJ97" s="206"/>
      <c r="BK97" s="206"/>
      <c r="BL97" s="206"/>
      <c r="BM97" s="211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25"/>
      <c r="CA97" s="217"/>
      <c r="CB97" s="217"/>
      <c r="CC97" s="226"/>
      <c r="CD97" s="206"/>
    </row>
    <row r="98" spans="1:82" x14ac:dyDescent="0.8">
      <c r="A98" s="214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21"/>
      <c r="M98" s="221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22"/>
      <c r="BB98" s="223"/>
      <c r="BC98" s="206"/>
      <c r="BD98" s="224"/>
      <c r="BE98" s="206"/>
      <c r="BF98" s="206"/>
      <c r="BG98" s="206"/>
      <c r="BH98" s="206"/>
      <c r="BI98" s="206"/>
      <c r="BJ98" s="206"/>
      <c r="BK98" s="206"/>
      <c r="BL98" s="206"/>
      <c r="BM98" s="211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25"/>
      <c r="CA98" s="217"/>
      <c r="CB98" s="217"/>
      <c r="CC98" s="226"/>
      <c r="CD98" s="206"/>
    </row>
    <row r="99" spans="1:82" x14ac:dyDescent="0.8">
      <c r="A99" s="214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21"/>
      <c r="M99" s="221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22"/>
      <c r="BB99" s="223"/>
      <c r="BC99" s="206"/>
      <c r="BD99" s="224"/>
      <c r="BE99" s="206"/>
      <c r="BF99" s="206"/>
      <c r="BG99" s="206"/>
      <c r="BH99" s="206"/>
      <c r="BI99" s="206"/>
      <c r="BJ99" s="206"/>
      <c r="BK99" s="206"/>
      <c r="BL99" s="206"/>
      <c r="BM99" s="211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25"/>
      <c r="CA99" s="217"/>
      <c r="CB99" s="217"/>
      <c r="CC99" s="226"/>
      <c r="CD99" s="206"/>
    </row>
    <row r="100" spans="1:82" x14ac:dyDescent="0.8">
      <c r="A100" s="214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21"/>
      <c r="M100" s="221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22"/>
      <c r="BB100" s="223"/>
      <c r="BC100" s="206"/>
      <c r="BD100" s="224"/>
      <c r="BE100" s="206"/>
      <c r="BF100" s="206"/>
      <c r="BG100" s="206"/>
      <c r="BH100" s="206"/>
      <c r="BI100" s="206"/>
      <c r="BJ100" s="206"/>
      <c r="BK100" s="206"/>
      <c r="BL100" s="206"/>
      <c r="BM100" s="211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25"/>
      <c r="CA100" s="217"/>
      <c r="CB100" s="217"/>
      <c r="CC100" s="226"/>
      <c r="CD100" s="206"/>
    </row>
    <row r="101" spans="1:82" x14ac:dyDescent="0.8">
      <c r="A101" s="214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21"/>
      <c r="M101" s="221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22"/>
      <c r="BB101" s="223"/>
      <c r="BC101" s="206"/>
      <c r="BD101" s="224"/>
      <c r="BE101" s="206"/>
      <c r="BF101" s="206"/>
      <c r="BG101" s="206"/>
      <c r="BH101" s="206"/>
      <c r="BI101" s="206"/>
      <c r="BJ101" s="206"/>
      <c r="BK101" s="206"/>
      <c r="BL101" s="206"/>
      <c r="BM101" s="211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25"/>
      <c r="CA101" s="217"/>
      <c r="CB101" s="217"/>
      <c r="CC101" s="226"/>
      <c r="CD101" s="206"/>
    </row>
    <row r="102" spans="1:82" x14ac:dyDescent="0.8">
      <c r="A102" s="214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21"/>
      <c r="M102" s="221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22"/>
      <c r="BB102" s="223"/>
      <c r="BC102" s="206"/>
      <c r="BD102" s="224"/>
      <c r="BE102" s="206"/>
      <c r="BF102" s="206"/>
      <c r="BG102" s="206"/>
      <c r="BH102" s="206"/>
      <c r="BI102" s="206"/>
      <c r="BJ102" s="206"/>
      <c r="BK102" s="206"/>
      <c r="BL102" s="206"/>
      <c r="BM102" s="211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25"/>
      <c r="CA102" s="217"/>
      <c r="CB102" s="217"/>
      <c r="CC102" s="226"/>
      <c r="CD102" s="206"/>
    </row>
    <row r="103" spans="1:82" x14ac:dyDescent="0.8">
      <c r="A103" s="214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21"/>
      <c r="M103" s="221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22"/>
      <c r="BB103" s="223"/>
      <c r="BC103" s="206"/>
      <c r="BD103" s="224"/>
      <c r="BE103" s="206"/>
      <c r="BF103" s="206"/>
      <c r="BG103" s="206"/>
      <c r="BH103" s="206"/>
      <c r="BI103" s="206"/>
      <c r="BJ103" s="206"/>
      <c r="BK103" s="206"/>
      <c r="BL103" s="206"/>
      <c r="BM103" s="211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25"/>
      <c r="CA103" s="217"/>
      <c r="CB103" s="217"/>
      <c r="CC103" s="226"/>
      <c r="CD103" s="206"/>
    </row>
    <row r="104" spans="1:82" x14ac:dyDescent="0.8">
      <c r="A104" s="214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21"/>
      <c r="M104" s="221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22"/>
      <c r="BB104" s="223"/>
      <c r="BC104" s="206"/>
      <c r="BD104" s="224"/>
      <c r="BE104" s="206"/>
      <c r="BF104" s="206"/>
      <c r="BG104" s="206"/>
      <c r="BH104" s="206"/>
      <c r="BI104" s="206"/>
      <c r="BJ104" s="206"/>
      <c r="BK104" s="206"/>
      <c r="BL104" s="206"/>
      <c r="BM104" s="211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25"/>
      <c r="CA104" s="217"/>
      <c r="CB104" s="217"/>
      <c r="CC104" s="226"/>
      <c r="CD104" s="206"/>
    </row>
    <row r="105" spans="1:82" x14ac:dyDescent="0.8">
      <c r="A105" s="214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21"/>
      <c r="M105" s="221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22"/>
      <c r="BB105" s="223"/>
      <c r="BC105" s="206"/>
      <c r="BD105" s="224"/>
      <c r="BE105" s="206"/>
      <c r="BF105" s="206"/>
      <c r="BG105" s="206"/>
      <c r="BH105" s="206"/>
      <c r="BI105" s="206"/>
      <c r="BJ105" s="206"/>
      <c r="BK105" s="206"/>
      <c r="BL105" s="206"/>
      <c r="BM105" s="211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25"/>
      <c r="CA105" s="217"/>
      <c r="CB105" s="217"/>
      <c r="CC105" s="226"/>
      <c r="CD105" s="206"/>
    </row>
    <row r="106" spans="1:82" x14ac:dyDescent="0.8">
      <c r="A106" s="214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21"/>
      <c r="M106" s="221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22"/>
      <c r="BB106" s="223"/>
      <c r="BC106" s="206"/>
      <c r="BD106" s="224"/>
      <c r="BE106" s="206"/>
      <c r="BF106" s="206"/>
      <c r="BG106" s="206"/>
      <c r="BH106" s="206"/>
      <c r="BI106" s="206"/>
      <c r="BJ106" s="206"/>
      <c r="BK106" s="206"/>
      <c r="BL106" s="206"/>
      <c r="BM106" s="211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25"/>
      <c r="CA106" s="217"/>
      <c r="CB106" s="217"/>
      <c r="CC106" s="226"/>
      <c r="CD106" s="206"/>
    </row>
    <row r="107" spans="1:82" x14ac:dyDescent="0.8">
      <c r="A107" s="214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21"/>
      <c r="M107" s="221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22"/>
      <c r="BB107" s="223"/>
      <c r="BC107" s="206"/>
      <c r="BD107" s="224"/>
      <c r="BE107" s="206"/>
      <c r="BF107" s="206"/>
      <c r="BG107" s="206"/>
      <c r="BH107" s="206"/>
      <c r="BI107" s="206"/>
      <c r="BJ107" s="206"/>
      <c r="BK107" s="206"/>
      <c r="BL107" s="206"/>
      <c r="BM107" s="211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25"/>
      <c r="CA107" s="217"/>
      <c r="CB107" s="217"/>
      <c r="CC107" s="226"/>
      <c r="CD107" s="206"/>
    </row>
    <row r="108" spans="1:82" x14ac:dyDescent="0.8">
      <c r="A108" s="214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21"/>
      <c r="M108" s="221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22"/>
      <c r="BB108" s="223"/>
      <c r="BC108" s="206"/>
      <c r="BD108" s="224"/>
      <c r="BE108" s="206"/>
      <c r="BF108" s="206"/>
      <c r="BG108" s="206"/>
      <c r="BH108" s="206"/>
      <c r="BI108" s="206"/>
      <c r="BJ108" s="206"/>
      <c r="BK108" s="206"/>
      <c r="BL108" s="206"/>
      <c r="BM108" s="211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25"/>
      <c r="CA108" s="217"/>
      <c r="CB108" s="217"/>
      <c r="CC108" s="226"/>
      <c r="CD108" s="206"/>
    </row>
    <row r="109" spans="1:82" x14ac:dyDescent="0.8">
      <c r="A109" s="214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21"/>
      <c r="M109" s="221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22"/>
      <c r="BB109" s="223"/>
      <c r="BC109" s="206"/>
      <c r="BD109" s="224"/>
      <c r="BE109" s="206"/>
      <c r="BF109" s="206"/>
      <c r="BG109" s="206"/>
      <c r="BH109" s="206"/>
      <c r="BI109" s="206"/>
      <c r="BJ109" s="206"/>
      <c r="BK109" s="206"/>
      <c r="BL109" s="206"/>
      <c r="BM109" s="211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25"/>
      <c r="CA109" s="217"/>
      <c r="CB109" s="217"/>
      <c r="CC109" s="226"/>
      <c r="CD109" s="206"/>
    </row>
    <row r="110" spans="1:82" x14ac:dyDescent="0.8">
      <c r="A110" s="214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21"/>
      <c r="M110" s="221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22"/>
      <c r="BB110" s="223"/>
      <c r="BC110" s="206"/>
      <c r="BD110" s="224"/>
      <c r="BE110" s="206"/>
      <c r="BF110" s="206"/>
      <c r="BG110" s="206"/>
      <c r="BH110" s="206"/>
      <c r="BI110" s="206"/>
      <c r="BJ110" s="206"/>
      <c r="BK110" s="206"/>
      <c r="BL110" s="206"/>
      <c r="BM110" s="211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25"/>
      <c r="CA110" s="217"/>
      <c r="CB110" s="217"/>
      <c r="CC110" s="226"/>
      <c r="CD110" s="206"/>
    </row>
    <row r="111" spans="1:82" x14ac:dyDescent="0.8">
      <c r="A111" s="214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21"/>
      <c r="M111" s="221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22"/>
      <c r="BB111" s="223"/>
      <c r="BC111" s="206"/>
      <c r="BD111" s="224"/>
      <c r="BE111" s="206"/>
      <c r="BF111" s="206"/>
      <c r="BG111" s="206"/>
      <c r="BH111" s="206"/>
      <c r="BI111" s="206"/>
      <c r="BJ111" s="206"/>
      <c r="BK111" s="206"/>
      <c r="BL111" s="206"/>
      <c r="BM111" s="211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25"/>
      <c r="CA111" s="217"/>
      <c r="CB111" s="217"/>
      <c r="CC111" s="226"/>
      <c r="CD111" s="206"/>
    </row>
    <row r="112" spans="1:82" x14ac:dyDescent="0.8">
      <c r="A112" s="214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21"/>
      <c r="M112" s="221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22"/>
      <c r="BB112" s="223"/>
      <c r="BC112" s="206"/>
      <c r="BD112" s="224"/>
      <c r="BE112" s="206"/>
      <c r="BF112" s="206"/>
      <c r="BG112" s="206"/>
      <c r="BH112" s="206"/>
      <c r="BI112" s="206"/>
      <c r="BJ112" s="206"/>
      <c r="BK112" s="206"/>
      <c r="BL112" s="206"/>
      <c r="BM112" s="211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25"/>
      <c r="CA112" s="217"/>
      <c r="CB112" s="217"/>
      <c r="CC112" s="226"/>
      <c r="CD112" s="206"/>
    </row>
    <row r="113" spans="1:82" x14ac:dyDescent="0.8">
      <c r="A113" s="214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21"/>
      <c r="M113" s="221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22"/>
      <c r="BB113" s="223"/>
      <c r="BC113" s="206"/>
      <c r="BD113" s="224"/>
      <c r="BE113" s="206"/>
      <c r="BF113" s="206"/>
      <c r="BG113" s="206"/>
      <c r="BH113" s="206"/>
      <c r="BI113" s="206"/>
      <c r="BJ113" s="206"/>
      <c r="BK113" s="206"/>
      <c r="BL113" s="206"/>
      <c r="BM113" s="211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25"/>
      <c r="CA113" s="217"/>
      <c r="CB113" s="217"/>
      <c r="CC113" s="226"/>
      <c r="CD113" s="206"/>
    </row>
    <row r="114" spans="1:82" x14ac:dyDescent="0.8">
      <c r="A114" s="214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21"/>
      <c r="M114" s="221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22"/>
      <c r="BB114" s="223"/>
      <c r="BC114" s="206"/>
      <c r="BD114" s="224"/>
      <c r="BE114" s="206"/>
      <c r="BF114" s="206"/>
      <c r="BG114" s="206"/>
      <c r="BH114" s="206"/>
      <c r="BI114" s="206"/>
      <c r="BJ114" s="206"/>
      <c r="BK114" s="206"/>
      <c r="BL114" s="206"/>
      <c r="BM114" s="211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25"/>
      <c r="CA114" s="217"/>
      <c r="CB114" s="217"/>
      <c r="CC114" s="226"/>
      <c r="CD114" s="206"/>
    </row>
    <row r="115" spans="1:82" x14ac:dyDescent="0.8">
      <c r="A115" s="214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21"/>
      <c r="M115" s="221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22"/>
      <c r="BB115" s="223"/>
      <c r="BC115" s="206"/>
      <c r="BD115" s="224"/>
      <c r="BE115" s="206"/>
      <c r="BF115" s="206"/>
      <c r="BG115" s="206"/>
      <c r="BH115" s="206"/>
      <c r="BI115" s="206"/>
      <c r="BJ115" s="206"/>
      <c r="BK115" s="206"/>
      <c r="BL115" s="206"/>
      <c r="BM115" s="211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25"/>
      <c r="CA115" s="217"/>
      <c r="CB115" s="217"/>
      <c r="CC115" s="226"/>
      <c r="CD115" s="206"/>
    </row>
    <row r="116" spans="1:82" x14ac:dyDescent="0.8">
      <c r="A116" s="214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21"/>
      <c r="M116" s="221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22"/>
      <c r="BB116" s="223"/>
      <c r="BC116" s="206"/>
      <c r="BD116" s="224"/>
      <c r="BE116" s="206"/>
      <c r="BF116" s="206"/>
      <c r="BG116" s="206"/>
      <c r="BH116" s="206"/>
      <c r="BI116" s="206"/>
      <c r="BJ116" s="206"/>
      <c r="BK116" s="206"/>
      <c r="BL116" s="206"/>
      <c r="BM116" s="211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25"/>
      <c r="CA116" s="217"/>
      <c r="CB116" s="217"/>
      <c r="CC116" s="226"/>
      <c r="CD116" s="206"/>
    </row>
    <row r="117" spans="1:82" x14ac:dyDescent="0.8">
      <c r="A117" s="214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21"/>
      <c r="M117" s="221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22"/>
      <c r="BB117" s="223"/>
      <c r="BC117" s="206"/>
      <c r="BD117" s="224"/>
      <c r="BE117" s="206"/>
      <c r="BF117" s="206"/>
      <c r="BG117" s="206"/>
      <c r="BH117" s="206"/>
      <c r="BI117" s="206"/>
      <c r="BJ117" s="206"/>
      <c r="BK117" s="206"/>
      <c r="BL117" s="206"/>
      <c r="BM117" s="211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25"/>
      <c r="CA117" s="217"/>
      <c r="CB117" s="217"/>
      <c r="CC117" s="226"/>
      <c r="CD117" s="206"/>
    </row>
    <row r="118" spans="1:82" x14ac:dyDescent="0.8">
      <c r="A118" s="214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21"/>
      <c r="M118" s="221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22"/>
      <c r="BB118" s="223"/>
      <c r="BC118" s="206"/>
      <c r="BD118" s="224"/>
      <c r="BE118" s="206"/>
      <c r="BF118" s="206"/>
      <c r="BG118" s="206"/>
      <c r="BH118" s="206"/>
      <c r="BI118" s="206"/>
      <c r="BJ118" s="206"/>
      <c r="BK118" s="206"/>
      <c r="BL118" s="206"/>
      <c r="BM118" s="211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25"/>
      <c r="CA118" s="217"/>
      <c r="CB118" s="217"/>
      <c r="CC118" s="226"/>
      <c r="CD118" s="206"/>
    </row>
    <row r="119" spans="1:82" x14ac:dyDescent="0.8">
      <c r="A119" s="214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21"/>
      <c r="M119" s="221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22"/>
      <c r="BB119" s="223"/>
      <c r="BC119" s="206"/>
      <c r="BD119" s="224"/>
      <c r="BE119" s="206"/>
      <c r="BF119" s="206"/>
      <c r="BG119" s="206"/>
      <c r="BH119" s="206"/>
      <c r="BI119" s="206"/>
      <c r="BJ119" s="206"/>
      <c r="BK119" s="206"/>
      <c r="BL119" s="206"/>
      <c r="BM119" s="211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25"/>
      <c r="CA119" s="217"/>
      <c r="CB119" s="217"/>
      <c r="CC119" s="226"/>
      <c r="CD119" s="206"/>
    </row>
    <row r="120" spans="1:82" x14ac:dyDescent="0.8">
      <c r="A120" s="214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21"/>
      <c r="M120" s="221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22"/>
      <c r="BB120" s="223"/>
      <c r="BC120" s="206"/>
      <c r="BD120" s="224"/>
      <c r="BE120" s="206"/>
      <c r="BF120" s="206"/>
      <c r="BG120" s="206"/>
      <c r="BH120" s="206"/>
      <c r="BI120" s="206"/>
      <c r="BJ120" s="206"/>
      <c r="BK120" s="206"/>
      <c r="BL120" s="206"/>
      <c r="BM120" s="211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25"/>
      <c r="CA120" s="217"/>
      <c r="CB120" s="217"/>
      <c r="CC120" s="226"/>
      <c r="CD120" s="206"/>
    </row>
    <row r="121" spans="1:82" x14ac:dyDescent="0.8">
      <c r="A121" s="214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21"/>
      <c r="M121" s="221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22"/>
      <c r="BB121" s="223"/>
      <c r="BC121" s="206"/>
      <c r="BD121" s="224"/>
      <c r="BE121" s="206"/>
      <c r="BF121" s="206"/>
      <c r="BG121" s="206"/>
      <c r="BH121" s="206"/>
      <c r="BI121" s="206"/>
      <c r="BJ121" s="206"/>
      <c r="BK121" s="206"/>
      <c r="BL121" s="206"/>
      <c r="BM121" s="211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25"/>
      <c r="CA121" s="217"/>
      <c r="CB121" s="217"/>
      <c r="CC121" s="226"/>
      <c r="CD121" s="206"/>
    </row>
    <row r="122" spans="1:82" x14ac:dyDescent="0.8">
      <c r="A122" s="214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21"/>
      <c r="M122" s="221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22"/>
      <c r="BB122" s="223"/>
      <c r="BC122" s="206"/>
      <c r="BD122" s="224"/>
      <c r="BE122" s="206"/>
      <c r="BF122" s="206"/>
      <c r="BG122" s="206"/>
      <c r="BH122" s="206"/>
      <c r="BI122" s="206"/>
      <c r="BJ122" s="206"/>
      <c r="BK122" s="206"/>
      <c r="BL122" s="206"/>
      <c r="BM122" s="211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25"/>
      <c r="CA122" s="217"/>
      <c r="CB122" s="217"/>
      <c r="CC122" s="226"/>
      <c r="CD122" s="206"/>
    </row>
    <row r="123" spans="1:82" x14ac:dyDescent="0.8">
      <c r="A123" s="214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21"/>
      <c r="M123" s="221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22"/>
      <c r="BB123" s="223"/>
      <c r="BC123" s="206"/>
      <c r="BD123" s="224"/>
      <c r="BE123" s="206"/>
      <c r="BF123" s="206"/>
      <c r="BG123" s="206"/>
      <c r="BH123" s="206"/>
      <c r="BI123" s="206"/>
      <c r="BJ123" s="206"/>
      <c r="BK123" s="206"/>
      <c r="BL123" s="206"/>
      <c r="BM123" s="211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25"/>
      <c r="CA123" s="217"/>
      <c r="CB123" s="217"/>
      <c r="CC123" s="226"/>
      <c r="CD123" s="206"/>
    </row>
    <row r="124" spans="1:82" x14ac:dyDescent="0.8">
      <c r="A124" s="214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21"/>
      <c r="M124" s="221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22"/>
      <c r="BB124" s="223"/>
      <c r="BC124" s="206"/>
      <c r="BD124" s="224"/>
      <c r="BE124" s="206"/>
      <c r="BF124" s="206"/>
      <c r="BG124" s="206"/>
      <c r="BH124" s="206"/>
      <c r="BI124" s="206"/>
      <c r="BJ124" s="206"/>
      <c r="BK124" s="206"/>
      <c r="BL124" s="206"/>
      <c r="BM124" s="211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25"/>
      <c r="CA124" s="217"/>
      <c r="CB124" s="217"/>
      <c r="CC124" s="226"/>
      <c r="CD124" s="206"/>
    </row>
    <row r="125" spans="1:82" x14ac:dyDescent="0.8">
      <c r="A125" s="214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21"/>
      <c r="M125" s="221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22"/>
      <c r="BB125" s="223"/>
      <c r="BC125" s="206"/>
      <c r="BD125" s="224"/>
      <c r="BE125" s="206"/>
      <c r="BF125" s="206"/>
      <c r="BG125" s="206"/>
      <c r="BH125" s="206"/>
      <c r="BI125" s="206"/>
      <c r="BJ125" s="206"/>
      <c r="BK125" s="206"/>
      <c r="BL125" s="206"/>
      <c r="BM125" s="211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25"/>
      <c r="CA125" s="217"/>
      <c r="CB125" s="217"/>
      <c r="CC125" s="226"/>
      <c r="CD125" s="206"/>
    </row>
    <row r="126" spans="1:82" x14ac:dyDescent="0.8">
      <c r="A126" s="214"/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21"/>
      <c r="M126" s="221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22"/>
      <c r="BB126" s="223"/>
      <c r="BC126" s="206"/>
      <c r="BD126" s="224"/>
      <c r="BE126" s="206"/>
      <c r="BF126" s="206"/>
      <c r="BG126" s="206"/>
      <c r="BH126" s="206"/>
      <c r="BI126" s="206"/>
      <c r="BJ126" s="206"/>
      <c r="BK126" s="206"/>
      <c r="BL126" s="206"/>
      <c r="BM126" s="211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25"/>
      <c r="CA126" s="217"/>
      <c r="CB126" s="217"/>
      <c r="CC126" s="226"/>
      <c r="CD126" s="206"/>
    </row>
    <row r="127" spans="1:82" x14ac:dyDescent="0.8">
      <c r="A127" s="214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21"/>
      <c r="M127" s="221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22"/>
      <c r="BB127" s="223"/>
      <c r="BC127" s="206"/>
      <c r="BD127" s="224"/>
      <c r="BE127" s="206"/>
      <c r="BF127" s="206"/>
      <c r="BG127" s="206"/>
      <c r="BH127" s="206"/>
      <c r="BI127" s="206"/>
      <c r="BJ127" s="206"/>
      <c r="BK127" s="206"/>
      <c r="BL127" s="206"/>
      <c r="BM127" s="211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25"/>
      <c r="CA127" s="217"/>
      <c r="CB127" s="217"/>
      <c r="CC127" s="226"/>
      <c r="CD127" s="206"/>
    </row>
    <row r="128" spans="1:82" x14ac:dyDescent="0.8">
      <c r="A128" s="214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21"/>
      <c r="M128" s="221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22"/>
      <c r="BB128" s="223"/>
      <c r="BC128" s="206"/>
      <c r="BD128" s="224"/>
      <c r="BE128" s="206"/>
      <c r="BF128" s="206"/>
      <c r="BG128" s="206"/>
      <c r="BH128" s="206"/>
      <c r="BI128" s="206"/>
      <c r="BJ128" s="206"/>
      <c r="BK128" s="206"/>
      <c r="BL128" s="206"/>
      <c r="BM128" s="211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25"/>
      <c r="CA128" s="217"/>
      <c r="CB128" s="217"/>
      <c r="CC128" s="226"/>
      <c r="CD128" s="206"/>
    </row>
    <row r="129" spans="1:82" x14ac:dyDescent="0.8">
      <c r="A129" s="214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21"/>
      <c r="M129" s="221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22"/>
      <c r="BB129" s="223"/>
      <c r="BC129" s="206"/>
      <c r="BD129" s="224"/>
      <c r="BE129" s="206"/>
      <c r="BF129" s="206"/>
      <c r="BG129" s="206"/>
      <c r="BH129" s="206"/>
      <c r="BI129" s="206"/>
      <c r="BJ129" s="206"/>
      <c r="BK129" s="206"/>
      <c r="BL129" s="206"/>
      <c r="BM129" s="211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25"/>
      <c r="CA129" s="217"/>
      <c r="CB129" s="217"/>
      <c r="CC129" s="226"/>
      <c r="CD129" s="206"/>
    </row>
    <row r="130" spans="1:82" x14ac:dyDescent="0.8">
      <c r="A130" s="214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21"/>
      <c r="M130" s="221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22"/>
      <c r="BB130" s="223"/>
      <c r="BC130" s="206"/>
      <c r="BD130" s="224"/>
      <c r="BE130" s="206"/>
      <c r="BF130" s="206"/>
      <c r="BG130" s="206"/>
      <c r="BH130" s="206"/>
      <c r="BI130" s="206"/>
      <c r="BJ130" s="206"/>
      <c r="BK130" s="206"/>
      <c r="BL130" s="206"/>
      <c r="BM130" s="211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25"/>
      <c r="CA130" s="217"/>
      <c r="CB130" s="217"/>
      <c r="CC130" s="226"/>
      <c r="CD130" s="206"/>
    </row>
    <row r="131" spans="1:82" x14ac:dyDescent="0.8">
      <c r="A131" s="214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21"/>
      <c r="M131" s="221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22"/>
      <c r="BB131" s="223"/>
      <c r="BC131" s="206"/>
      <c r="BD131" s="224"/>
      <c r="BE131" s="206"/>
      <c r="BF131" s="206"/>
      <c r="BG131" s="206"/>
      <c r="BH131" s="206"/>
      <c r="BI131" s="206"/>
      <c r="BJ131" s="206"/>
      <c r="BK131" s="206"/>
      <c r="BL131" s="206"/>
      <c r="BM131" s="211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25"/>
      <c r="CA131" s="217"/>
      <c r="CB131" s="217"/>
      <c r="CC131" s="226"/>
      <c r="CD131" s="206"/>
    </row>
    <row r="132" spans="1:82" x14ac:dyDescent="0.8">
      <c r="A132" s="214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21"/>
      <c r="M132" s="221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22"/>
      <c r="BB132" s="223"/>
      <c r="BC132" s="206"/>
      <c r="BD132" s="224"/>
      <c r="BE132" s="206"/>
      <c r="BF132" s="206"/>
      <c r="BG132" s="206"/>
      <c r="BH132" s="206"/>
      <c r="BI132" s="206"/>
      <c r="BJ132" s="206"/>
      <c r="BK132" s="206"/>
      <c r="BL132" s="206"/>
      <c r="BM132" s="211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25"/>
      <c r="CA132" s="217"/>
      <c r="CB132" s="217"/>
      <c r="CC132" s="226"/>
      <c r="CD132" s="206"/>
    </row>
    <row r="133" spans="1:82" x14ac:dyDescent="0.8">
      <c r="A133" s="214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21"/>
      <c r="M133" s="221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22"/>
      <c r="BB133" s="223"/>
      <c r="BC133" s="206"/>
      <c r="BD133" s="224"/>
      <c r="BE133" s="206"/>
      <c r="BF133" s="206"/>
      <c r="BG133" s="206"/>
      <c r="BH133" s="206"/>
      <c r="BI133" s="206"/>
      <c r="BJ133" s="206"/>
      <c r="BK133" s="206"/>
      <c r="BL133" s="206"/>
      <c r="BM133" s="211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25"/>
      <c r="CA133" s="217"/>
      <c r="CB133" s="217"/>
      <c r="CC133" s="226"/>
      <c r="CD133" s="206"/>
    </row>
    <row r="134" spans="1:82" x14ac:dyDescent="0.8">
      <c r="A134" s="214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21"/>
      <c r="M134" s="221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22"/>
      <c r="BB134" s="223"/>
      <c r="BC134" s="206"/>
      <c r="BD134" s="224"/>
      <c r="BE134" s="206"/>
      <c r="BF134" s="206"/>
      <c r="BG134" s="206"/>
      <c r="BH134" s="206"/>
      <c r="BI134" s="206"/>
      <c r="BJ134" s="206"/>
      <c r="BK134" s="206"/>
      <c r="BL134" s="206"/>
      <c r="BM134" s="211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25"/>
      <c r="CA134" s="217"/>
      <c r="CB134" s="217"/>
      <c r="CC134" s="226"/>
      <c r="CD134" s="206"/>
    </row>
    <row r="135" spans="1:82" x14ac:dyDescent="0.8">
      <c r="A135" s="214"/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21"/>
      <c r="M135" s="221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22"/>
      <c r="BB135" s="223"/>
      <c r="BC135" s="206"/>
      <c r="BD135" s="224"/>
      <c r="BE135" s="206"/>
      <c r="BF135" s="206"/>
      <c r="BG135" s="206"/>
      <c r="BH135" s="206"/>
      <c r="BI135" s="206"/>
      <c r="BJ135" s="206"/>
      <c r="BK135" s="206"/>
      <c r="BL135" s="206"/>
      <c r="BM135" s="211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25"/>
      <c r="CA135" s="217"/>
      <c r="CB135" s="217"/>
      <c r="CC135" s="226"/>
      <c r="CD135" s="206"/>
    </row>
    <row r="136" spans="1:82" x14ac:dyDescent="0.8">
      <c r="A136" s="214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21"/>
      <c r="M136" s="221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22"/>
      <c r="BB136" s="223"/>
      <c r="BC136" s="206"/>
      <c r="BD136" s="224"/>
      <c r="BE136" s="206"/>
      <c r="BF136" s="206"/>
      <c r="BG136" s="206"/>
      <c r="BH136" s="206"/>
      <c r="BI136" s="206"/>
      <c r="BJ136" s="206"/>
      <c r="BK136" s="206"/>
      <c r="BL136" s="206"/>
      <c r="BM136" s="211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25"/>
      <c r="CA136" s="217"/>
      <c r="CB136" s="217"/>
      <c r="CC136" s="226"/>
      <c r="CD136" s="206"/>
    </row>
    <row r="137" spans="1:82" x14ac:dyDescent="0.8">
      <c r="A137" s="214"/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21"/>
      <c r="M137" s="221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22"/>
      <c r="BB137" s="223"/>
      <c r="BC137" s="206"/>
      <c r="BD137" s="224"/>
      <c r="BE137" s="206"/>
      <c r="BF137" s="206"/>
      <c r="BG137" s="206"/>
      <c r="BH137" s="206"/>
      <c r="BI137" s="206"/>
      <c r="BJ137" s="206"/>
      <c r="BK137" s="206"/>
      <c r="BL137" s="206"/>
      <c r="BM137" s="211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25"/>
      <c r="CA137" s="217"/>
      <c r="CB137" s="217"/>
      <c r="CC137" s="226"/>
      <c r="CD137" s="206"/>
    </row>
    <row r="138" spans="1:82" x14ac:dyDescent="0.8">
      <c r="A138" s="214"/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21"/>
      <c r="M138" s="221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22"/>
      <c r="BB138" s="223"/>
      <c r="BC138" s="206"/>
      <c r="BD138" s="224"/>
      <c r="BE138" s="206"/>
      <c r="BF138" s="206"/>
      <c r="BG138" s="206"/>
      <c r="BH138" s="206"/>
      <c r="BI138" s="206"/>
      <c r="BJ138" s="206"/>
      <c r="BK138" s="206"/>
      <c r="BL138" s="206"/>
      <c r="BM138" s="211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25"/>
      <c r="CA138" s="217"/>
      <c r="CB138" s="217"/>
      <c r="CC138" s="226"/>
      <c r="CD138" s="206"/>
    </row>
    <row r="139" spans="1:82" x14ac:dyDescent="0.8">
      <c r="A139" s="214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21"/>
      <c r="M139" s="221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22"/>
      <c r="BB139" s="223"/>
      <c r="BC139" s="206"/>
      <c r="BD139" s="224"/>
      <c r="BE139" s="206"/>
      <c r="BF139" s="206"/>
      <c r="BG139" s="206"/>
      <c r="BH139" s="206"/>
      <c r="BI139" s="206"/>
      <c r="BJ139" s="206"/>
      <c r="BK139" s="206"/>
      <c r="BL139" s="206"/>
      <c r="BM139" s="211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25"/>
      <c r="CA139" s="217"/>
      <c r="CB139" s="217"/>
      <c r="CC139" s="226"/>
      <c r="CD139" s="206"/>
    </row>
    <row r="140" spans="1:82" x14ac:dyDescent="0.8">
      <c r="A140" s="214"/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21"/>
      <c r="M140" s="221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22"/>
      <c r="BB140" s="223"/>
      <c r="BC140" s="206"/>
      <c r="BD140" s="224"/>
      <c r="BE140" s="206"/>
      <c r="BF140" s="206"/>
      <c r="BG140" s="206"/>
      <c r="BH140" s="206"/>
      <c r="BI140" s="206"/>
      <c r="BJ140" s="206"/>
      <c r="BK140" s="206"/>
      <c r="BL140" s="206"/>
      <c r="BM140" s="211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25"/>
      <c r="CA140" s="217"/>
      <c r="CB140" s="217"/>
      <c r="CC140" s="226"/>
      <c r="CD140" s="206"/>
    </row>
    <row r="141" spans="1:82" x14ac:dyDescent="0.8">
      <c r="A141" s="214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21"/>
      <c r="M141" s="221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22"/>
      <c r="BB141" s="223"/>
      <c r="BC141" s="206"/>
      <c r="BD141" s="224"/>
      <c r="BE141" s="206"/>
      <c r="BF141" s="206"/>
      <c r="BG141" s="206"/>
      <c r="BH141" s="206"/>
      <c r="BI141" s="206"/>
      <c r="BJ141" s="206"/>
      <c r="BK141" s="206"/>
      <c r="BL141" s="206"/>
      <c r="BM141" s="211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25"/>
      <c r="CA141" s="217"/>
      <c r="CB141" s="217"/>
      <c r="CC141" s="226"/>
      <c r="CD141" s="206"/>
    </row>
    <row r="142" spans="1:82" x14ac:dyDescent="0.8">
      <c r="A142" s="214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21"/>
      <c r="M142" s="221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22"/>
      <c r="BB142" s="223"/>
      <c r="BC142" s="206"/>
      <c r="BD142" s="224"/>
      <c r="BE142" s="206"/>
      <c r="BF142" s="206"/>
      <c r="BG142" s="206"/>
      <c r="BH142" s="206"/>
      <c r="BI142" s="206"/>
      <c r="BJ142" s="206"/>
      <c r="BK142" s="206"/>
      <c r="BL142" s="206"/>
      <c r="BM142" s="211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25"/>
      <c r="CA142" s="217"/>
      <c r="CB142" s="217"/>
      <c r="CC142" s="226"/>
      <c r="CD142" s="206"/>
    </row>
    <row r="143" spans="1:82" x14ac:dyDescent="0.8">
      <c r="A143" s="214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21"/>
      <c r="M143" s="221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22"/>
      <c r="BB143" s="223"/>
      <c r="BC143" s="206"/>
      <c r="BD143" s="224"/>
      <c r="BE143" s="206"/>
      <c r="BF143" s="206"/>
      <c r="BG143" s="206"/>
      <c r="BH143" s="206"/>
      <c r="BI143" s="206"/>
      <c r="BJ143" s="206"/>
      <c r="BK143" s="206"/>
      <c r="BL143" s="206"/>
      <c r="BM143" s="211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25"/>
      <c r="CA143" s="217"/>
      <c r="CB143" s="217"/>
      <c r="CC143" s="226"/>
      <c r="CD143" s="206"/>
    </row>
    <row r="144" spans="1:82" x14ac:dyDescent="0.8">
      <c r="A144" s="214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21"/>
      <c r="M144" s="221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22"/>
      <c r="BB144" s="223"/>
      <c r="BC144" s="206"/>
      <c r="BD144" s="224"/>
      <c r="BE144" s="206"/>
      <c r="BF144" s="206"/>
      <c r="BG144" s="206"/>
      <c r="BH144" s="206"/>
      <c r="BI144" s="206"/>
      <c r="BJ144" s="206"/>
      <c r="BK144" s="206"/>
      <c r="BL144" s="206"/>
      <c r="BM144" s="211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25"/>
      <c r="CA144" s="217"/>
      <c r="CB144" s="217"/>
      <c r="CC144" s="226"/>
      <c r="CD144" s="206"/>
    </row>
    <row r="145" spans="1:82" x14ac:dyDescent="0.8">
      <c r="A145" s="214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21"/>
      <c r="M145" s="221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22"/>
      <c r="BB145" s="223"/>
      <c r="BC145" s="206"/>
      <c r="BD145" s="224"/>
      <c r="BE145" s="206"/>
      <c r="BF145" s="206"/>
      <c r="BG145" s="206"/>
      <c r="BH145" s="206"/>
      <c r="BI145" s="206"/>
      <c r="BJ145" s="206"/>
      <c r="BK145" s="206"/>
      <c r="BL145" s="206"/>
      <c r="BM145" s="211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25"/>
      <c r="CA145" s="217"/>
      <c r="CB145" s="217"/>
      <c r="CC145" s="226"/>
      <c r="CD145" s="206"/>
    </row>
    <row r="146" spans="1:82" x14ac:dyDescent="0.8">
      <c r="A146" s="214"/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21"/>
      <c r="M146" s="221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22"/>
      <c r="BB146" s="223"/>
      <c r="BC146" s="206"/>
      <c r="BD146" s="224"/>
      <c r="BE146" s="206"/>
      <c r="BF146" s="206"/>
      <c r="BG146" s="206"/>
      <c r="BH146" s="206"/>
      <c r="BI146" s="206"/>
      <c r="BJ146" s="206"/>
      <c r="BK146" s="206"/>
      <c r="BL146" s="206"/>
      <c r="BM146" s="211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25"/>
      <c r="CA146" s="217"/>
      <c r="CB146" s="217"/>
      <c r="CC146" s="226"/>
      <c r="CD146" s="206"/>
    </row>
    <row r="147" spans="1:82" x14ac:dyDescent="0.8">
      <c r="A147" s="214"/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21"/>
      <c r="M147" s="221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22"/>
      <c r="BB147" s="223"/>
      <c r="BC147" s="206"/>
      <c r="BD147" s="224"/>
      <c r="BE147" s="206"/>
      <c r="BF147" s="206"/>
      <c r="BG147" s="206"/>
      <c r="BH147" s="206"/>
      <c r="BI147" s="206"/>
      <c r="BJ147" s="206"/>
      <c r="BK147" s="206"/>
      <c r="BL147" s="206"/>
      <c r="BM147" s="211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25"/>
      <c r="CA147" s="217"/>
      <c r="CB147" s="217"/>
      <c r="CC147" s="226"/>
      <c r="CD147" s="206"/>
    </row>
    <row r="148" spans="1:82" x14ac:dyDescent="0.8">
      <c r="A148" s="214"/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21"/>
      <c r="M148" s="221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22"/>
      <c r="BB148" s="223"/>
      <c r="BC148" s="206"/>
      <c r="BD148" s="224"/>
      <c r="BE148" s="206"/>
      <c r="BF148" s="206"/>
      <c r="BG148" s="206"/>
      <c r="BH148" s="206"/>
      <c r="BI148" s="206"/>
      <c r="BJ148" s="206"/>
      <c r="BK148" s="206"/>
      <c r="BL148" s="206"/>
      <c r="BM148" s="211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25"/>
      <c r="CA148" s="217"/>
      <c r="CB148" s="217"/>
      <c r="CC148" s="226"/>
      <c r="CD148" s="206"/>
    </row>
    <row r="149" spans="1:82" x14ac:dyDescent="0.8">
      <c r="A149" s="214"/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21"/>
      <c r="M149" s="221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22"/>
      <c r="BB149" s="223"/>
      <c r="BC149" s="206"/>
      <c r="BD149" s="224"/>
      <c r="BE149" s="206"/>
      <c r="BF149" s="206"/>
      <c r="BG149" s="206"/>
      <c r="BH149" s="206"/>
      <c r="BI149" s="206"/>
      <c r="BJ149" s="206"/>
      <c r="BK149" s="206"/>
      <c r="BL149" s="206"/>
      <c r="BM149" s="211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25"/>
      <c r="CA149" s="217"/>
      <c r="CB149" s="217"/>
      <c r="CC149" s="226"/>
      <c r="CD149" s="206"/>
    </row>
    <row r="150" spans="1:82" x14ac:dyDescent="0.8">
      <c r="A150" s="214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21"/>
      <c r="M150" s="221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22"/>
      <c r="BB150" s="223"/>
      <c r="BC150" s="206"/>
      <c r="BD150" s="224"/>
      <c r="BE150" s="206"/>
      <c r="BF150" s="206"/>
      <c r="BG150" s="206"/>
      <c r="BH150" s="206"/>
      <c r="BI150" s="206"/>
      <c r="BJ150" s="206"/>
      <c r="BK150" s="206"/>
      <c r="BL150" s="206"/>
      <c r="BM150" s="211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25"/>
      <c r="CA150" s="217"/>
      <c r="CB150" s="217"/>
      <c r="CC150" s="226"/>
      <c r="CD150" s="206"/>
    </row>
    <row r="151" spans="1:82" x14ac:dyDescent="0.8">
      <c r="A151" s="214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21"/>
      <c r="M151" s="221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22"/>
      <c r="BB151" s="223"/>
      <c r="BC151" s="206"/>
      <c r="BD151" s="224"/>
      <c r="BE151" s="206"/>
      <c r="BF151" s="206"/>
      <c r="BG151" s="206"/>
      <c r="BH151" s="206"/>
      <c r="BI151" s="206"/>
      <c r="BJ151" s="206"/>
      <c r="BK151" s="206"/>
      <c r="BL151" s="206"/>
      <c r="BM151" s="211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25"/>
      <c r="CA151" s="217"/>
      <c r="CB151" s="217"/>
      <c r="CC151" s="226"/>
      <c r="CD151" s="206"/>
    </row>
    <row r="152" spans="1:82" x14ac:dyDescent="0.8">
      <c r="A152" s="214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21"/>
      <c r="M152" s="221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22"/>
      <c r="BB152" s="223"/>
      <c r="BC152" s="206"/>
      <c r="BD152" s="224"/>
      <c r="BE152" s="206"/>
      <c r="BF152" s="206"/>
      <c r="BG152" s="206"/>
      <c r="BH152" s="206"/>
      <c r="BI152" s="206"/>
      <c r="BJ152" s="206"/>
      <c r="BK152" s="206"/>
      <c r="BL152" s="206"/>
      <c r="BM152" s="211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25"/>
      <c r="CA152" s="217"/>
      <c r="CB152" s="217"/>
      <c r="CC152" s="226"/>
      <c r="CD152" s="206"/>
    </row>
    <row r="153" spans="1:82" x14ac:dyDescent="0.8">
      <c r="A153" s="214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21"/>
      <c r="M153" s="221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22"/>
      <c r="BB153" s="223"/>
      <c r="BC153" s="206"/>
      <c r="BD153" s="224"/>
      <c r="BE153" s="206"/>
      <c r="BF153" s="206"/>
      <c r="BG153" s="206"/>
      <c r="BH153" s="206"/>
      <c r="BI153" s="206"/>
      <c r="BJ153" s="206"/>
      <c r="BK153" s="206"/>
      <c r="BL153" s="206"/>
      <c r="BM153" s="211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25"/>
      <c r="CA153" s="217"/>
      <c r="CB153" s="217"/>
      <c r="CC153" s="226"/>
      <c r="CD153" s="206"/>
    </row>
    <row r="154" spans="1:82" x14ac:dyDescent="0.8">
      <c r="A154" s="214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21"/>
      <c r="M154" s="221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22"/>
      <c r="BB154" s="223"/>
      <c r="BC154" s="206"/>
      <c r="BD154" s="224"/>
      <c r="BE154" s="206"/>
      <c r="BF154" s="206"/>
      <c r="BG154" s="206"/>
      <c r="BH154" s="206"/>
      <c r="BI154" s="206"/>
      <c r="BJ154" s="206"/>
      <c r="BK154" s="206"/>
      <c r="BL154" s="206"/>
      <c r="BM154" s="211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25"/>
      <c r="CA154" s="217"/>
      <c r="CB154" s="217"/>
      <c r="CC154" s="226"/>
      <c r="CD154" s="206"/>
    </row>
    <row r="155" spans="1:82" x14ac:dyDescent="0.8">
      <c r="A155" s="214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21"/>
      <c r="M155" s="221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22"/>
      <c r="BB155" s="223"/>
      <c r="BC155" s="206"/>
      <c r="BD155" s="224"/>
      <c r="BE155" s="206"/>
      <c r="BF155" s="206"/>
      <c r="BG155" s="206"/>
      <c r="BH155" s="206"/>
      <c r="BI155" s="206"/>
      <c r="BJ155" s="206"/>
      <c r="BK155" s="206"/>
      <c r="BL155" s="206"/>
      <c r="BM155" s="211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25"/>
      <c r="CA155" s="217"/>
      <c r="CB155" s="217"/>
      <c r="CC155" s="226"/>
      <c r="CD155" s="206"/>
    </row>
    <row r="156" spans="1:82" x14ac:dyDescent="0.8">
      <c r="A156" s="214"/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21"/>
      <c r="M156" s="221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22"/>
      <c r="BB156" s="223"/>
      <c r="BC156" s="206"/>
      <c r="BD156" s="224"/>
      <c r="BE156" s="206"/>
      <c r="BF156" s="206"/>
      <c r="BG156" s="206"/>
      <c r="BH156" s="206"/>
      <c r="BI156" s="206"/>
      <c r="BJ156" s="206"/>
      <c r="BK156" s="206"/>
      <c r="BL156" s="206"/>
      <c r="BM156" s="211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25"/>
      <c r="CA156" s="217"/>
      <c r="CB156" s="217"/>
      <c r="CC156" s="226"/>
      <c r="CD156" s="206"/>
    </row>
    <row r="157" spans="1:82" x14ac:dyDescent="0.8">
      <c r="A157" s="214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21"/>
      <c r="M157" s="221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22"/>
      <c r="BB157" s="223"/>
      <c r="BC157" s="206"/>
      <c r="BD157" s="224"/>
      <c r="BE157" s="206"/>
      <c r="BF157" s="206"/>
      <c r="BG157" s="206"/>
      <c r="BH157" s="206"/>
      <c r="BI157" s="206"/>
      <c r="BJ157" s="206"/>
      <c r="BK157" s="206"/>
      <c r="BL157" s="206"/>
      <c r="BM157" s="211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25"/>
      <c r="CA157" s="217"/>
      <c r="CB157" s="217"/>
      <c r="CC157" s="226"/>
      <c r="CD157" s="206"/>
    </row>
    <row r="158" spans="1:82" x14ac:dyDescent="0.8">
      <c r="A158" s="214"/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21"/>
      <c r="M158" s="221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22"/>
      <c r="BB158" s="223"/>
      <c r="BC158" s="206"/>
      <c r="BD158" s="224"/>
      <c r="BE158" s="206"/>
      <c r="BF158" s="206"/>
      <c r="BG158" s="206"/>
      <c r="BH158" s="206"/>
      <c r="BI158" s="206"/>
      <c r="BJ158" s="206"/>
      <c r="BK158" s="206"/>
      <c r="BL158" s="206"/>
      <c r="BM158" s="211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25"/>
      <c r="CA158" s="217"/>
      <c r="CB158" s="217"/>
      <c r="CC158" s="226"/>
      <c r="CD158" s="206"/>
    </row>
    <row r="159" spans="1:82" x14ac:dyDescent="0.8">
      <c r="A159" s="214"/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21"/>
      <c r="M159" s="221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22"/>
      <c r="BB159" s="223"/>
      <c r="BC159" s="206"/>
      <c r="BD159" s="224"/>
      <c r="BE159" s="206"/>
      <c r="BF159" s="206"/>
      <c r="BG159" s="206"/>
      <c r="BH159" s="206"/>
      <c r="BI159" s="206"/>
      <c r="BJ159" s="206"/>
      <c r="BK159" s="206"/>
      <c r="BL159" s="206"/>
      <c r="BM159" s="211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25"/>
      <c r="CA159" s="217"/>
      <c r="CB159" s="217"/>
      <c r="CC159" s="226"/>
      <c r="CD159" s="206"/>
    </row>
    <row r="160" spans="1:82" x14ac:dyDescent="0.8">
      <c r="A160" s="214"/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21"/>
      <c r="M160" s="221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22"/>
      <c r="BB160" s="223"/>
      <c r="BC160" s="206"/>
      <c r="BD160" s="224"/>
      <c r="BE160" s="206"/>
      <c r="BF160" s="206"/>
      <c r="BG160" s="206"/>
      <c r="BH160" s="206"/>
      <c r="BI160" s="206"/>
      <c r="BJ160" s="206"/>
      <c r="BK160" s="206"/>
      <c r="BL160" s="206"/>
      <c r="BM160" s="211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25"/>
      <c r="CA160" s="217"/>
      <c r="CB160" s="217"/>
      <c r="CC160" s="226"/>
      <c r="CD160" s="206"/>
    </row>
    <row r="161" spans="1:82" x14ac:dyDescent="0.8">
      <c r="A161" s="214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21"/>
      <c r="M161" s="221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22"/>
      <c r="BB161" s="223"/>
      <c r="BC161" s="206"/>
      <c r="BD161" s="224"/>
      <c r="BE161" s="206"/>
      <c r="BF161" s="206"/>
      <c r="BG161" s="206"/>
      <c r="BH161" s="206"/>
      <c r="BI161" s="206"/>
      <c r="BJ161" s="206"/>
      <c r="BK161" s="206"/>
      <c r="BL161" s="206"/>
      <c r="BM161" s="211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25"/>
      <c r="CA161" s="217"/>
      <c r="CB161" s="217"/>
      <c r="CC161" s="226"/>
      <c r="CD161" s="206"/>
    </row>
    <row r="162" spans="1:82" x14ac:dyDescent="0.8">
      <c r="A162" s="214"/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21"/>
      <c r="M162" s="221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22"/>
      <c r="BB162" s="223"/>
      <c r="BC162" s="206"/>
      <c r="BD162" s="224"/>
      <c r="BE162" s="206"/>
      <c r="BF162" s="206"/>
      <c r="BG162" s="206"/>
      <c r="BH162" s="206"/>
      <c r="BI162" s="206"/>
      <c r="BJ162" s="206"/>
      <c r="BK162" s="206"/>
      <c r="BL162" s="206"/>
      <c r="BM162" s="211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25"/>
      <c r="CA162" s="217"/>
      <c r="CB162" s="217"/>
      <c r="CC162" s="226"/>
      <c r="CD162" s="206"/>
    </row>
    <row r="163" spans="1:82" x14ac:dyDescent="0.8">
      <c r="A163" s="214"/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21"/>
      <c r="M163" s="221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22"/>
      <c r="BB163" s="223"/>
      <c r="BC163" s="206"/>
      <c r="BD163" s="224"/>
      <c r="BE163" s="206"/>
      <c r="BF163" s="206"/>
      <c r="BG163" s="206"/>
      <c r="BH163" s="206"/>
      <c r="BI163" s="206"/>
      <c r="BJ163" s="206"/>
      <c r="BK163" s="206"/>
      <c r="BL163" s="206"/>
      <c r="BM163" s="211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25"/>
      <c r="CA163" s="217"/>
      <c r="CB163" s="217"/>
      <c r="CC163" s="226"/>
      <c r="CD163" s="206"/>
    </row>
    <row r="164" spans="1:82" x14ac:dyDescent="0.8">
      <c r="A164" s="214"/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21"/>
      <c r="M164" s="221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22"/>
      <c r="BB164" s="223"/>
      <c r="BC164" s="206"/>
      <c r="BD164" s="224"/>
      <c r="BE164" s="206"/>
      <c r="BF164" s="206"/>
      <c r="BG164" s="206"/>
      <c r="BH164" s="206"/>
      <c r="BI164" s="206"/>
      <c r="BJ164" s="206"/>
      <c r="BK164" s="206"/>
      <c r="BL164" s="206"/>
      <c r="BM164" s="211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25"/>
      <c r="CA164" s="217"/>
      <c r="CB164" s="217"/>
      <c r="CC164" s="226"/>
      <c r="CD164" s="206"/>
    </row>
    <row r="165" spans="1:82" x14ac:dyDescent="0.8">
      <c r="A165" s="214"/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21"/>
      <c r="M165" s="221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22"/>
      <c r="BB165" s="223"/>
      <c r="BC165" s="206"/>
      <c r="BD165" s="224"/>
      <c r="BE165" s="206"/>
      <c r="BF165" s="206"/>
      <c r="BG165" s="206"/>
      <c r="BH165" s="206"/>
      <c r="BI165" s="206"/>
      <c r="BJ165" s="206"/>
      <c r="BK165" s="206"/>
      <c r="BL165" s="206"/>
      <c r="BM165" s="211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25"/>
      <c r="CA165" s="217"/>
      <c r="CB165" s="217"/>
      <c r="CC165" s="226"/>
      <c r="CD165" s="206"/>
    </row>
    <row r="166" spans="1:82" x14ac:dyDescent="0.8">
      <c r="A166" s="214"/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21"/>
      <c r="M166" s="221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22"/>
      <c r="BB166" s="223"/>
      <c r="BC166" s="206"/>
      <c r="BD166" s="224"/>
      <c r="BE166" s="206"/>
      <c r="BF166" s="206"/>
      <c r="BG166" s="206"/>
      <c r="BH166" s="206"/>
      <c r="BI166" s="206"/>
      <c r="BJ166" s="206"/>
      <c r="BK166" s="206"/>
      <c r="BL166" s="206"/>
      <c r="BM166" s="211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25"/>
      <c r="CA166" s="217"/>
      <c r="CB166" s="217"/>
      <c r="CC166" s="226"/>
      <c r="CD166" s="206"/>
    </row>
    <row r="167" spans="1:82" x14ac:dyDescent="0.8">
      <c r="A167" s="214"/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21"/>
      <c r="M167" s="221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22"/>
      <c r="BB167" s="223"/>
      <c r="BC167" s="206"/>
      <c r="BD167" s="224"/>
      <c r="BE167" s="206"/>
      <c r="BF167" s="206"/>
      <c r="BG167" s="206"/>
      <c r="BH167" s="206"/>
      <c r="BI167" s="206"/>
      <c r="BJ167" s="206"/>
      <c r="BK167" s="206"/>
      <c r="BL167" s="206"/>
      <c r="BM167" s="211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25"/>
      <c r="CA167" s="217"/>
      <c r="CB167" s="217"/>
      <c r="CC167" s="226"/>
      <c r="CD167" s="206"/>
    </row>
    <row r="168" spans="1:82" x14ac:dyDescent="0.8">
      <c r="A168" s="214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21"/>
      <c r="M168" s="221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22"/>
      <c r="BB168" s="223"/>
      <c r="BC168" s="206"/>
      <c r="BD168" s="224"/>
      <c r="BE168" s="206"/>
      <c r="BF168" s="206"/>
      <c r="BG168" s="206"/>
      <c r="BH168" s="206"/>
      <c r="BI168" s="206"/>
      <c r="BJ168" s="206"/>
      <c r="BK168" s="206"/>
      <c r="BL168" s="206"/>
      <c r="BM168" s="211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25"/>
      <c r="CA168" s="217"/>
      <c r="CB168" s="217"/>
      <c r="CC168" s="226"/>
      <c r="CD168" s="206"/>
    </row>
    <row r="169" spans="1:82" x14ac:dyDescent="0.8">
      <c r="A169" s="214"/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21"/>
      <c r="M169" s="221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22"/>
      <c r="BB169" s="223"/>
      <c r="BC169" s="206"/>
      <c r="BD169" s="224"/>
      <c r="BE169" s="206"/>
      <c r="BF169" s="206"/>
      <c r="BG169" s="206"/>
      <c r="BH169" s="206"/>
      <c r="BI169" s="206"/>
      <c r="BJ169" s="206"/>
      <c r="BK169" s="206"/>
      <c r="BL169" s="206"/>
      <c r="BM169" s="211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25"/>
      <c r="CA169" s="217"/>
      <c r="CB169" s="217"/>
      <c r="CC169" s="226"/>
      <c r="CD169" s="206"/>
    </row>
    <row r="170" spans="1:82" x14ac:dyDescent="0.8">
      <c r="A170" s="214"/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21"/>
      <c r="M170" s="221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22"/>
      <c r="BB170" s="223"/>
      <c r="BC170" s="206"/>
      <c r="BD170" s="224"/>
      <c r="BE170" s="206"/>
      <c r="BF170" s="206"/>
      <c r="BG170" s="206"/>
      <c r="BH170" s="206"/>
      <c r="BI170" s="206"/>
      <c r="BJ170" s="206"/>
      <c r="BK170" s="206"/>
      <c r="BL170" s="206"/>
      <c r="BM170" s="211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25"/>
      <c r="CA170" s="217"/>
      <c r="CB170" s="217"/>
      <c r="CC170" s="226"/>
      <c r="CD170" s="206"/>
    </row>
    <row r="171" spans="1:82" x14ac:dyDescent="0.8">
      <c r="A171" s="214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21"/>
      <c r="M171" s="221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22"/>
      <c r="BB171" s="223"/>
      <c r="BC171" s="206"/>
      <c r="BD171" s="224"/>
      <c r="BE171" s="206"/>
      <c r="BF171" s="206"/>
      <c r="BG171" s="206"/>
      <c r="BH171" s="206"/>
      <c r="BI171" s="206"/>
      <c r="BJ171" s="206"/>
      <c r="BK171" s="206"/>
      <c r="BL171" s="206"/>
      <c r="BM171" s="211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25"/>
      <c r="CA171" s="217"/>
      <c r="CB171" s="217"/>
      <c r="CC171" s="226"/>
      <c r="CD171" s="206"/>
    </row>
    <row r="172" spans="1:82" x14ac:dyDescent="0.8">
      <c r="A172" s="214"/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21"/>
      <c r="M172" s="221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22"/>
      <c r="BB172" s="223"/>
      <c r="BC172" s="206"/>
      <c r="BD172" s="224"/>
      <c r="BE172" s="206"/>
      <c r="BF172" s="206"/>
      <c r="BG172" s="206"/>
      <c r="BH172" s="206"/>
      <c r="BI172" s="206"/>
      <c r="BJ172" s="206"/>
      <c r="BK172" s="206"/>
      <c r="BL172" s="206"/>
      <c r="BM172" s="211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25"/>
      <c r="CA172" s="217"/>
      <c r="CB172" s="217"/>
      <c r="CC172" s="226"/>
      <c r="CD172" s="206"/>
    </row>
    <row r="173" spans="1:82" x14ac:dyDescent="0.8">
      <c r="A173" s="214"/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21"/>
      <c r="M173" s="221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22"/>
      <c r="BB173" s="223"/>
      <c r="BC173" s="206"/>
      <c r="BD173" s="224"/>
      <c r="BE173" s="206"/>
      <c r="BF173" s="206"/>
      <c r="BG173" s="206"/>
      <c r="BH173" s="206"/>
      <c r="BI173" s="206"/>
      <c r="BJ173" s="206"/>
      <c r="BK173" s="206"/>
      <c r="BL173" s="206"/>
      <c r="BM173" s="211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25"/>
      <c r="CA173" s="217"/>
      <c r="CB173" s="217"/>
      <c r="CC173" s="226"/>
      <c r="CD173" s="206"/>
    </row>
    <row r="174" spans="1:82" x14ac:dyDescent="0.8">
      <c r="A174" s="214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21"/>
      <c r="M174" s="221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22"/>
      <c r="BB174" s="223"/>
      <c r="BC174" s="206"/>
      <c r="BD174" s="224"/>
      <c r="BE174" s="206"/>
      <c r="BF174" s="206"/>
      <c r="BG174" s="206"/>
      <c r="BH174" s="206"/>
      <c r="BI174" s="206"/>
      <c r="BJ174" s="206"/>
      <c r="BK174" s="206"/>
      <c r="BL174" s="206"/>
      <c r="BM174" s="211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25"/>
      <c r="CA174" s="217"/>
      <c r="CB174" s="217"/>
      <c r="CC174" s="226"/>
      <c r="CD174" s="206"/>
    </row>
    <row r="175" spans="1:82" x14ac:dyDescent="0.8">
      <c r="A175" s="214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21"/>
      <c r="M175" s="221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22"/>
      <c r="BB175" s="223"/>
      <c r="BC175" s="206"/>
      <c r="BD175" s="224"/>
      <c r="BE175" s="206"/>
      <c r="BF175" s="206"/>
      <c r="BG175" s="206"/>
      <c r="BH175" s="206"/>
      <c r="BI175" s="206"/>
      <c r="BJ175" s="206"/>
      <c r="BK175" s="206"/>
      <c r="BL175" s="206"/>
      <c r="BM175" s="211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25"/>
      <c r="CA175" s="217"/>
      <c r="CB175" s="217"/>
      <c r="CC175" s="226"/>
      <c r="CD175" s="206"/>
    </row>
    <row r="176" spans="1:82" x14ac:dyDescent="0.8">
      <c r="A176" s="214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21"/>
      <c r="M176" s="221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22"/>
      <c r="BB176" s="223"/>
      <c r="BC176" s="206"/>
      <c r="BD176" s="224"/>
      <c r="BE176" s="206"/>
      <c r="BF176" s="206"/>
      <c r="BG176" s="206"/>
      <c r="BH176" s="206"/>
      <c r="BI176" s="206"/>
      <c r="BJ176" s="206"/>
      <c r="BK176" s="206"/>
      <c r="BL176" s="206"/>
      <c r="BM176" s="211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25"/>
      <c r="CA176" s="217"/>
      <c r="CB176" s="217"/>
      <c r="CC176" s="226"/>
      <c r="CD176" s="206"/>
    </row>
    <row r="177" spans="1:82" x14ac:dyDescent="0.8">
      <c r="A177" s="214"/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21"/>
      <c r="M177" s="221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22"/>
      <c r="BB177" s="223"/>
      <c r="BC177" s="206"/>
      <c r="BD177" s="224"/>
      <c r="BE177" s="206"/>
      <c r="BF177" s="206"/>
      <c r="BG177" s="206"/>
      <c r="BH177" s="206"/>
      <c r="BI177" s="206"/>
      <c r="BJ177" s="206"/>
      <c r="BK177" s="206"/>
      <c r="BL177" s="206"/>
      <c r="BM177" s="211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25"/>
      <c r="CA177" s="217"/>
      <c r="CB177" s="217"/>
      <c r="CC177" s="226"/>
      <c r="CD177" s="206"/>
    </row>
    <row r="178" spans="1:82" x14ac:dyDescent="0.8">
      <c r="A178" s="214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21"/>
      <c r="M178" s="221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22"/>
      <c r="BB178" s="223"/>
      <c r="BC178" s="206"/>
      <c r="BD178" s="224"/>
      <c r="BE178" s="206"/>
      <c r="BF178" s="206"/>
      <c r="BG178" s="206"/>
      <c r="BH178" s="206"/>
      <c r="BI178" s="206"/>
      <c r="BJ178" s="206"/>
      <c r="BK178" s="206"/>
      <c r="BL178" s="206"/>
      <c r="BM178" s="211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25"/>
      <c r="CA178" s="217"/>
      <c r="CB178" s="217"/>
      <c r="CC178" s="226"/>
      <c r="CD178" s="206"/>
    </row>
    <row r="179" spans="1:82" x14ac:dyDescent="0.8">
      <c r="A179" s="214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21"/>
      <c r="M179" s="221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22"/>
      <c r="BB179" s="223"/>
      <c r="BC179" s="206"/>
      <c r="BD179" s="224"/>
      <c r="BE179" s="206"/>
      <c r="BF179" s="206"/>
      <c r="BG179" s="206"/>
      <c r="BH179" s="206"/>
      <c r="BI179" s="206"/>
      <c r="BJ179" s="206"/>
      <c r="BK179" s="206"/>
      <c r="BL179" s="206"/>
      <c r="BM179" s="211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25"/>
      <c r="CA179" s="217"/>
      <c r="CB179" s="217"/>
      <c r="CC179" s="226"/>
      <c r="CD179" s="206"/>
    </row>
    <row r="180" spans="1:82" x14ac:dyDescent="0.8">
      <c r="A180" s="214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21"/>
      <c r="M180" s="221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22"/>
      <c r="BB180" s="223"/>
      <c r="BC180" s="206"/>
      <c r="BD180" s="224"/>
      <c r="BE180" s="206"/>
      <c r="BF180" s="206"/>
      <c r="BG180" s="206"/>
      <c r="BH180" s="206"/>
      <c r="BI180" s="206"/>
      <c r="BJ180" s="206"/>
      <c r="BK180" s="206"/>
      <c r="BL180" s="206"/>
      <c r="BM180" s="211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25"/>
      <c r="CA180" s="217"/>
      <c r="CB180" s="217"/>
      <c r="CC180" s="226"/>
      <c r="CD180" s="206"/>
    </row>
    <row r="181" spans="1:82" x14ac:dyDescent="0.8">
      <c r="A181" s="214"/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21"/>
      <c r="M181" s="221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22"/>
      <c r="BB181" s="223"/>
      <c r="BC181" s="206"/>
      <c r="BD181" s="224"/>
      <c r="BE181" s="206"/>
      <c r="BF181" s="206"/>
      <c r="BG181" s="206"/>
      <c r="BH181" s="206"/>
      <c r="BI181" s="206"/>
      <c r="BJ181" s="206"/>
      <c r="BK181" s="206"/>
      <c r="BL181" s="206"/>
      <c r="BM181" s="211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25"/>
      <c r="CA181" s="217"/>
      <c r="CB181" s="217"/>
      <c r="CC181" s="226"/>
      <c r="CD181" s="206"/>
    </row>
    <row r="182" spans="1:82" x14ac:dyDescent="0.8">
      <c r="A182" s="214"/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21"/>
      <c r="M182" s="221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22"/>
      <c r="BB182" s="223"/>
      <c r="BC182" s="206"/>
      <c r="BD182" s="224"/>
      <c r="BE182" s="206"/>
      <c r="BF182" s="206"/>
      <c r="BG182" s="206"/>
      <c r="BH182" s="206"/>
      <c r="BI182" s="206"/>
      <c r="BJ182" s="206"/>
      <c r="BK182" s="206"/>
      <c r="BL182" s="206"/>
      <c r="BM182" s="211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25"/>
      <c r="CA182" s="217"/>
      <c r="CB182" s="217"/>
      <c r="CC182" s="226"/>
      <c r="CD182" s="206"/>
    </row>
    <row r="183" spans="1:82" x14ac:dyDescent="0.8">
      <c r="A183" s="214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21"/>
      <c r="M183" s="221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22"/>
      <c r="BB183" s="223"/>
      <c r="BC183" s="206"/>
      <c r="BD183" s="224"/>
      <c r="BE183" s="206"/>
      <c r="BF183" s="206"/>
      <c r="BG183" s="206"/>
      <c r="BH183" s="206"/>
      <c r="BI183" s="206"/>
      <c r="BJ183" s="206"/>
      <c r="BK183" s="206"/>
      <c r="BL183" s="206"/>
      <c r="BM183" s="211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25"/>
      <c r="CA183" s="217"/>
      <c r="CB183" s="217"/>
      <c r="CC183" s="226"/>
      <c r="CD183" s="206"/>
    </row>
    <row r="184" spans="1:82" x14ac:dyDescent="0.8">
      <c r="A184" s="214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21"/>
      <c r="M184" s="221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22"/>
      <c r="BB184" s="223"/>
      <c r="BC184" s="206"/>
      <c r="BD184" s="224"/>
      <c r="BE184" s="206"/>
      <c r="BF184" s="206"/>
      <c r="BG184" s="206"/>
      <c r="BH184" s="206"/>
      <c r="BI184" s="206"/>
      <c r="BJ184" s="206"/>
      <c r="BK184" s="206"/>
      <c r="BL184" s="206"/>
      <c r="BM184" s="211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25"/>
      <c r="CA184" s="217"/>
      <c r="CB184" s="217"/>
      <c r="CC184" s="226"/>
      <c r="CD184" s="206"/>
    </row>
    <row r="185" spans="1:82" x14ac:dyDescent="0.8">
      <c r="A185" s="214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21"/>
      <c r="M185" s="221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22"/>
      <c r="BB185" s="223"/>
      <c r="BC185" s="206"/>
      <c r="BD185" s="224"/>
      <c r="BE185" s="206"/>
      <c r="BF185" s="206"/>
      <c r="BG185" s="206"/>
      <c r="BH185" s="206"/>
      <c r="BI185" s="206"/>
      <c r="BJ185" s="206"/>
      <c r="BK185" s="206"/>
      <c r="BL185" s="206"/>
      <c r="BM185" s="211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25"/>
      <c r="CA185" s="217"/>
      <c r="CB185" s="217"/>
      <c r="CC185" s="226"/>
      <c r="CD185" s="206"/>
    </row>
    <row r="186" spans="1:82" x14ac:dyDescent="0.8">
      <c r="A186" s="214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21"/>
      <c r="M186" s="221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22"/>
      <c r="BB186" s="223"/>
      <c r="BC186" s="206"/>
      <c r="BD186" s="224"/>
      <c r="BE186" s="206"/>
      <c r="BF186" s="206"/>
      <c r="BG186" s="206"/>
      <c r="BH186" s="206"/>
      <c r="BI186" s="206"/>
      <c r="BJ186" s="206"/>
      <c r="BK186" s="206"/>
      <c r="BL186" s="206"/>
      <c r="BM186" s="211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25"/>
      <c r="CA186" s="217"/>
      <c r="CB186" s="217"/>
      <c r="CC186" s="226"/>
      <c r="CD186" s="206"/>
    </row>
    <row r="187" spans="1:82" x14ac:dyDescent="0.8">
      <c r="A187" s="214"/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21"/>
      <c r="M187" s="221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22"/>
      <c r="BB187" s="223"/>
      <c r="BC187" s="206"/>
      <c r="BD187" s="224"/>
      <c r="BE187" s="206"/>
      <c r="BF187" s="206"/>
      <c r="BG187" s="206"/>
      <c r="BH187" s="206"/>
      <c r="BI187" s="206"/>
      <c r="BJ187" s="206"/>
      <c r="BK187" s="206"/>
      <c r="BL187" s="206"/>
      <c r="BM187" s="211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25"/>
      <c r="CA187" s="217"/>
      <c r="CB187" s="217"/>
      <c r="CC187" s="226"/>
      <c r="CD187" s="206"/>
    </row>
    <row r="188" spans="1:82" x14ac:dyDescent="0.8">
      <c r="A188" s="214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21"/>
      <c r="M188" s="221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22"/>
      <c r="BB188" s="223"/>
      <c r="BC188" s="206"/>
      <c r="BD188" s="224"/>
      <c r="BE188" s="206"/>
      <c r="BF188" s="206"/>
      <c r="BG188" s="206"/>
      <c r="BH188" s="206"/>
      <c r="BI188" s="206"/>
      <c r="BJ188" s="206"/>
      <c r="BK188" s="206"/>
      <c r="BL188" s="206"/>
      <c r="BM188" s="211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25"/>
      <c r="CA188" s="217"/>
      <c r="CB188" s="217"/>
      <c r="CC188" s="226"/>
      <c r="CD188" s="206"/>
    </row>
    <row r="189" spans="1:82" x14ac:dyDescent="0.8">
      <c r="A189" s="214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21"/>
      <c r="M189" s="221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22"/>
      <c r="BB189" s="223"/>
      <c r="BC189" s="206"/>
      <c r="BD189" s="224"/>
      <c r="BE189" s="206"/>
      <c r="BF189" s="206"/>
      <c r="BG189" s="206"/>
      <c r="BH189" s="206"/>
      <c r="BI189" s="206"/>
      <c r="BJ189" s="206"/>
      <c r="BK189" s="206"/>
      <c r="BL189" s="206"/>
      <c r="BM189" s="211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25"/>
      <c r="CA189" s="217"/>
      <c r="CB189" s="217"/>
      <c r="CC189" s="226"/>
      <c r="CD189" s="206"/>
    </row>
    <row r="190" spans="1:82" x14ac:dyDescent="0.8">
      <c r="A190" s="214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21"/>
      <c r="M190" s="221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22"/>
      <c r="BB190" s="223"/>
      <c r="BC190" s="206"/>
      <c r="BD190" s="224"/>
      <c r="BE190" s="206"/>
      <c r="BF190" s="206"/>
      <c r="BG190" s="206"/>
      <c r="BH190" s="206"/>
      <c r="BI190" s="206"/>
      <c r="BJ190" s="206"/>
      <c r="BK190" s="206"/>
      <c r="BL190" s="206"/>
      <c r="BM190" s="211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25"/>
      <c r="CA190" s="217"/>
      <c r="CB190" s="217"/>
      <c r="CC190" s="226"/>
      <c r="CD190" s="206"/>
    </row>
    <row r="191" spans="1:82" x14ac:dyDescent="0.8">
      <c r="A191" s="214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21"/>
      <c r="M191" s="221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22"/>
      <c r="BB191" s="223"/>
      <c r="BC191" s="206"/>
      <c r="BD191" s="224"/>
      <c r="BE191" s="206"/>
      <c r="BF191" s="206"/>
      <c r="BG191" s="206"/>
      <c r="BH191" s="206"/>
      <c r="BI191" s="206"/>
      <c r="BJ191" s="206"/>
      <c r="BK191" s="206"/>
      <c r="BL191" s="206"/>
      <c r="BM191" s="211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25"/>
      <c r="CA191" s="217"/>
      <c r="CB191" s="217"/>
      <c r="CC191" s="226"/>
      <c r="CD191" s="206"/>
    </row>
    <row r="192" spans="1:82" x14ac:dyDescent="0.8">
      <c r="A192" s="214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21"/>
      <c r="M192" s="221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22"/>
      <c r="BB192" s="223"/>
      <c r="BC192" s="206"/>
      <c r="BD192" s="224"/>
      <c r="BE192" s="206"/>
      <c r="BF192" s="206"/>
      <c r="BG192" s="206"/>
      <c r="BH192" s="206"/>
      <c r="BI192" s="206"/>
      <c r="BJ192" s="206"/>
      <c r="BK192" s="206"/>
      <c r="BL192" s="206"/>
      <c r="BM192" s="211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25"/>
      <c r="CA192" s="217"/>
      <c r="CB192" s="217"/>
      <c r="CC192" s="226"/>
      <c r="CD192" s="206"/>
    </row>
    <row r="193" spans="1:82" x14ac:dyDescent="0.8">
      <c r="A193" s="214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21"/>
      <c r="M193" s="221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22"/>
      <c r="BB193" s="223"/>
      <c r="BC193" s="206"/>
      <c r="BD193" s="224"/>
      <c r="BE193" s="206"/>
      <c r="BF193" s="206"/>
      <c r="BG193" s="206"/>
      <c r="BH193" s="206"/>
      <c r="BI193" s="206"/>
      <c r="BJ193" s="206"/>
      <c r="BK193" s="206"/>
      <c r="BL193" s="206"/>
      <c r="BM193" s="211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25"/>
      <c r="CA193" s="217"/>
      <c r="CB193" s="217"/>
      <c r="CC193" s="226"/>
      <c r="CD193" s="206"/>
    </row>
    <row r="194" spans="1:82" x14ac:dyDescent="0.8">
      <c r="A194" s="214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21"/>
      <c r="M194" s="221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22"/>
      <c r="BB194" s="223"/>
      <c r="BC194" s="206"/>
      <c r="BD194" s="224"/>
      <c r="BE194" s="206"/>
      <c r="BF194" s="206"/>
      <c r="BG194" s="206"/>
      <c r="BH194" s="206"/>
      <c r="BI194" s="206"/>
      <c r="BJ194" s="206"/>
      <c r="BK194" s="206"/>
      <c r="BL194" s="206"/>
      <c r="BM194" s="211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25"/>
      <c r="CA194" s="217"/>
      <c r="CB194" s="217"/>
      <c r="CC194" s="226"/>
      <c r="CD194" s="206"/>
    </row>
    <row r="195" spans="1:82" x14ac:dyDescent="0.8">
      <c r="A195" s="214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21"/>
      <c r="M195" s="221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22"/>
      <c r="BB195" s="223"/>
      <c r="BC195" s="206"/>
      <c r="BD195" s="224"/>
      <c r="BE195" s="206"/>
      <c r="BF195" s="206"/>
      <c r="BG195" s="206"/>
      <c r="BH195" s="206"/>
      <c r="BI195" s="206"/>
      <c r="BJ195" s="206"/>
      <c r="BK195" s="206"/>
      <c r="BL195" s="206"/>
      <c r="BM195" s="211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25"/>
      <c r="CA195" s="217"/>
      <c r="CB195" s="217"/>
      <c r="CC195" s="226"/>
      <c r="CD195" s="206"/>
    </row>
    <row r="196" spans="1:82" x14ac:dyDescent="0.8">
      <c r="A196" s="214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21"/>
      <c r="M196" s="221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22"/>
      <c r="BB196" s="223"/>
      <c r="BC196" s="206"/>
      <c r="BD196" s="224"/>
      <c r="BE196" s="206"/>
      <c r="BF196" s="206"/>
      <c r="BG196" s="206"/>
      <c r="BH196" s="206"/>
      <c r="BI196" s="206"/>
      <c r="BJ196" s="206"/>
      <c r="BK196" s="206"/>
      <c r="BL196" s="206"/>
      <c r="BM196" s="211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25"/>
      <c r="CA196" s="217"/>
      <c r="CB196" s="217"/>
      <c r="CC196" s="226"/>
      <c r="CD196" s="206"/>
    </row>
    <row r="197" spans="1:82" x14ac:dyDescent="0.8">
      <c r="A197" s="214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21"/>
      <c r="M197" s="221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22"/>
      <c r="BB197" s="223"/>
      <c r="BC197" s="206"/>
      <c r="BD197" s="224"/>
      <c r="BE197" s="206"/>
      <c r="BF197" s="206"/>
      <c r="BG197" s="206"/>
      <c r="BH197" s="206"/>
      <c r="BI197" s="206"/>
      <c r="BJ197" s="206"/>
      <c r="BK197" s="206"/>
      <c r="BL197" s="206"/>
      <c r="BM197" s="211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25"/>
      <c r="CA197" s="217"/>
      <c r="CB197" s="217"/>
      <c r="CC197" s="226"/>
      <c r="CD197" s="206"/>
    </row>
    <row r="198" spans="1:82" x14ac:dyDescent="0.8">
      <c r="A198" s="214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21"/>
      <c r="M198" s="221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22"/>
      <c r="BB198" s="223"/>
      <c r="BC198" s="206"/>
      <c r="BD198" s="224"/>
      <c r="BE198" s="206"/>
      <c r="BF198" s="206"/>
      <c r="BG198" s="206"/>
      <c r="BH198" s="206"/>
      <c r="BI198" s="206"/>
      <c r="BJ198" s="206"/>
      <c r="BK198" s="206"/>
      <c r="BL198" s="206"/>
      <c r="BM198" s="211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25"/>
      <c r="CA198" s="217"/>
      <c r="CB198" s="217"/>
      <c r="CC198" s="226"/>
      <c r="CD198" s="206"/>
    </row>
    <row r="199" spans="1:82" x14ac:dyDescent="0.8">
      <c r="A199" s="214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21"/>
      <c r="M199" s="221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22"/>
      <c r="BB199" s="223"/>
      <c r="BC199" s="206"/>
      <c r="BD199" s="224"/>
      <c r="BE199" s="206"/>
      <c r="BF199" s="206"/>
      <c r="BG199" s="206"/>
      <c r="BH199" s="206"/>
      <c r="BI199" s="206"/>
      <c r="BJ199" s="206"/>
      <c r="BK199" s="206"/>
      <c r="BL199" s="206"/>
      <c r="BM199" s="211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25"/>
      <c r="CA199" s="217"/>
      <c r="CB199" s="217"/>
      <c r="CC199" s="226"/>
      <c r="CD199" s="206"/>
    </row>
    <row r="200" spans="1:82" x14ac:dyDescent="0.8">
      <c r="A200" s="214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21"/>
      <c r="M200" s="221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22"/>
      <c r="BB200" s="223"/>
      <c r="BC200" s="206"/>
      <c r="BD200" s="224"/>
      <c r="BE200" s="206"/>
      <c r="BF200" s="206"/>
      <c r="BG200" s="206"/>
      <c r="BH200" s="206"/>
      <c r="BI200" s="206"/>
      <c r="BJ200" s="206"/>
      <c r="BK200" s="206"/>
      <c r="BL200" s="206"/>
      <c r="BM200" s="211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  <c r="BZ200" s="225"/>
      <c r="CA200" s="217"/>
      <c r="CB200" s="217"/>
      <c r="CC200" s="226"/>
      <c r="CD200" s="206"/>
    </row>
    <row r="201" spans="1:82" x14ac:dyDescent="0.8">
      <c r="A201" s="214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21"/>
      <c r="M201" s="221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22"/>
      <c r="BB201" s="223"/>
      <c r="BC201" s="206"/>
      <c r="BD201" s="224"/>
      <c r="BE201" s="206"/>
      <c r="BF201" s="206"/>
      <c r="BG201" s="206"/>
      <c r="BH201" s="206"/>
      <c r="BI201" s="206"/>
      <c r="BJ201" s="206"/>
      <c r="BK201" s="206"/>
      <c r="BL201" s="206"/>
      <c r="BM201" s="211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25"/>
      <c r="CA201" s="217"/>
      <c r="CB201" s="217"/>
      <c r="CC201" s="226"/>
      <c r="CD201" s="206"/>
    </row>
    <row r="202" spans="1:82" x14ac:dyDescent="0.8">
      <c r="A202" s="214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21"/>
      <c r="M202" s="221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22"/>
      <c r="BB202" s="223"/>
      <c r="BC202" s="206"/>
      <c r="BD202" s="224"/>
      <c r="BE202" s="206"/>
      <c r="BF202" s="206"/>
      <c r="BG202" s="206"/>
      <c r="BH202" s="206"/>
      <c r="BI202" s="206"/>
      <c r="BJ202" s="206"/>
      <c r="BK202" s="206"/>
      <c r="BL202" s="206"/>
      <c r="BM202" s="211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  <c r="BZ202" s="225"/>
      <c r="CA202" s="217"/>
      <c r="CB202" s="217"/>
      <c r="CC202" s="226"/>
      <c r="CD202" s="206"/>
    </row>
    <row r="203" spans="1:82" x14ac:dyDescent="0.8">
      <c r="A203" s="214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21"/>
      <c r="M203" s="221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22"/>
      <c r="BB203" s="223"/>
      <c r="BC203" s="206"/>
      <c r="BD203" s="224"/>
      <c r="BE203" s="206"/>
      <c r="BF203" s="206"/>
      <c r="BG203" s="206"/>
      <c r="BH203" s="206"/>
      <c r="BI203" s="206"/>
      <c r="BJ203" s="206"/>
      <c r="BK203" s="206"/>
      <c r="BL203" s="206"/>
      <c r="BM203" s="211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  <c r="BZ203" s="225"/>
      <c r="CA203" s="217"/>
      <c r="CB203" s="217"/>
      <c r="CC203" s="226"/>
      <c r="CD203" s="206"/>
    </row>
    <row r="204" spans="1:82" x14ac:dyDescent="0.8">
      <c r="A204" s="214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21"/>
      <c r="M204" s="221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22"/>
      <c r="BB204" s="223"/>
      <c r="BC204" s="206"/>
      <c r="BD204" s="224"/>
      <c r="BE204" s="206"/>
      <c r="BF204" s="206"/>
      <c r="BG204" s="206"/>
      <c r="BH204" s="206"/>
      <c r="BI204" s="206"/>
      <c r="BJ204" s="206"/>
      <c r="BK204" s="206"/>
      <c r="BL204" s="206"/>
      <c r="BM204" s="211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  <c r="BZ204" s="225"/>
      <c r="CA204" s="217"/>
      <c r="CB204" s="217"/>
      <c r="CC204" s="226"/>
      <c r="CD204" s="206"/>
    </row>
    <row r="205" spans="1:82" x14ac:dyDescent="0.8">
      <c r="A205" s="214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21"/>
      <c r="M205" s="221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22"/>
      <c r="BB205" s="223"/>
      <c r="BC205" s="206"/>
      <c r="BD205" s="224"/>
      <c r="BE205" s="206"/>
      <c r="BF205" s="206"/>
      <c r="BG205" s="206"/>
      <c r="BH205" s="206"/>
      <c r="BI205" s="206"/>
      <c r="BJ205" s="206"/>
      <c r="BK205" s="206"/>
      <c r="BL205" s="206"/>
      <c r="BM205" s="211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25"/>
      <c r="CA205" s="217"/>
      <c r="CB205" s="217"/>
      <c r="CC205" s="226"/>
      <c r="CD205" s="206"/>
    </row>
    <row r="206" spans="1:82" x14ac:dyDescent="0.8">
      <c r="A206" s="214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21"/>
      <c r="M206" s="221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22"/>
      <c r="BB206" s="223"/>
      <c r="BC206" s="206"/>
      <c r="BD206" s="224"/>
      <c r="BE206" s="206"/>
      <c r="BF206" s="206"/>
      <c r="BG206" s="206"/>
      <c r="BH206" s="206"/>
      <c r="BI206" s="206"/>
      <c r="BJ206" s="206"/>
      <c r="BK206" s="206"/>
      <c r="BL206" s="206"/>
      <c r="BM206" s="211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25"/>
      <c r="CA206" s="217"/>
      <c r="CB206" s="217"/>
      <c r="CC206" s="226"/>
      <c r="CD206" s="206"/>
    </row>
    <row r="207" spans="1:82" x14ac:dyDescent="0.8">
      <c r="A207" s="214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21"/>
      <c r="M207" s="221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22"/>
      <c r="BB207" s="223"/>
      <c r="BC207" s="206"/>
      <c r="BD207" s="224"/>
      <c r="BE207" s="206"/>
      <c r="BF207" s="206"/>
      <c r="BG207" s="206"/>
      <c r="BH207" s="206"/>
      <c r="BI207" s="206"/>
      <c r="BJ207" s="206"/>
      <c r="BK207" s="206"/>
      <c r="BL207" s="206"/>
      <c r="BM207" s="211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25"/>
      <c r="CA207" s="217"/>
      <c r="CB207" s="217"/>
      <c r="CC207" s="226"/>
      <c r="CD207" s="206"/>
    </row>
    <row r="208" spans="1:82" x14ac:dyDescent="0.8">
      <c r="A208" s="214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21"/>
      <c r="M208" s="221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22"/>
      <c r="BB208" s="223"/>
      <c r="BC208" s="206"/>
      <c r="BD208" s="224"/>
      <c r="BE208" s="206"/>
      <c r="BF208" s="206"/>
      <c r="BG208" s="206"/>
      <c r="BH208" s="206"/>
      <c r="BI208" s="206"/>
      <c r="BJ208" s="206"/>
      <c r="BK208" s="206"/>
      <c r="BL208" s="206"/>
      <c r="BM208" s="211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25"/>
      <c r="CA208" s="217"/>
      <c r="CB208" s="217"/>
      <c r="CC208" s="226"/>
      <c r="CD208" s="206"/>
    </row>
    <row r="209" spans="1:82" x14ac:dyDescent="0.8">
      <c r="A209" s="214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21"/>
      <c r="M209" s="221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22"/>
      <c r="BB209" s="223"/>
      <c r="BC209" s="206"/>
      <c r="BD209" s="224"/>
      <c r="BE209" s="206"/>
      <c r="BF209" s="206"/>
      <c r="BG209" s="206"/>
      <c r="BH209" s="206"/>
      <c r="BI209" s="206"/>
      <c r="BJ209" s="206"/>
      <c r="BK209" s="206"/>
      <c r="BL209" s="206"/>
      <c r="BM209" s="211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  <c r="BZ209" s="225"/>
      <c r="CA209" s="217"/>
      <c r="CB209" s="217"/>
      <c r="CC209" s="226"/>
      <c r="CD209" s="206"/>
    </row>
    <row r="210" spans="1:82" x14ac:dyDescent="0.8">
      <c r="A210" s="214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21"/>
      <c r="M210" s="221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22"/>
      <c r="BB210" s="223"/>
      <c r="BC210" s="206"/>
      <c r="BD210" s="224"/>
      <c r="BE210" s="206"/>
      <c r="BF210" s="206"/>
      <c r="BG210" s="206"/>
      <c r="BH210" s="206"/>
      <c r="BI210" s="206"/>
      <c r="BJ210" s="206"/>
      <c r="BK210" s="206"/>
      <c r="BL210" s="206"/>
      <c r="BM210" s="211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  <c r="BZ210" s="225"/>
      <c r="CA210" s="217"/>
      <c r="CB210" s="217"/>
      <c r="CC210" s="226"/>
      <c r="CD210" s="206"/>
    </row>
    <row r="211" spans="1:82" x14ac:dyDescent="0.8">
      <c r="A211" s="214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21"/>
      <c r="M211" s="221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22"/>
      <c r="BB211" s="223"/>
      <c r="BC211" s="206"/>
      <c r="BD211" s="224"/>
      <c r="BE211" s="206"/>
      <c r="BF211" s="206"/>
      <c r="BG211" s="206"/>
      <c r="BH211" s="206"/>
      <c r="BI211" s="206"/>
      <c r="BJ211" s="206"/>
      <c r="BK211" s="206"/>
      <c r="BL211" s="206"/>
      <c r="BM211" s="211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25"/>
      <c r="CA211" s="217"/>
      <c r="CB211" s="217"/>
      <c r="CC211" s="226"/>
      <c r="CD211" s="206"/>
    </row>
    <row r="212" spans="1:82" x14ac:dyDescent="0.8">
      <c r="A212" s="214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21"/>
      <c r="M212" s="221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22"/>
      <c r="BB212" s="223"/>
      <c r="BC212" s="206"/>
      <c r="BD212" s="224"/>
      <c r="BE212" s="206"/>
      <c r="BF212" s="206"/>
      <c r="BG212" s="206"/>
      <c r="BH212" s="206"/>
      <c r="BI212" s="206"/>
      <c r="BJ212" s="206"/>
      <c r="BK212" s="206"/>
      <c r="BL212" s="206"/>
      <c r="BM212" s="211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25"/>
      <c r="CA212" s="217"/>
      <c r="CB212" s="217"/>
      <c r="CC212" s="226"/>
      <c r="CD212" s="206"/>
    </row>
    <row r="213" spans="1:82" x14ac:dyDescent="0.8">
      <c r="A213" s="214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21"/>
      <c r="M213" s="221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22"/>
      <c r="BB213" s="223"/>
      <c r="BC213" s="206"/>
      <c r="BD213" s="224"/>
      <c r="BE213" s="206"/>
      <c r="BF213" s="206"/>
      <c r="BG213" s="206"/>
      <c r="BH213" s="206"/>
      <c r="BI213" s="206"/>
      <c r="BJ213" s="206"/>
      <c r="BK213" s="206"/>
      <c r="BL213" s="206"/>
      <c r="BM213" s="211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25"/>
      <c r="CA213" s="217"/>
      <c r="CB213" s="217"/>
      <c r="CC213" s="226"/>
      <c r="CD213" s="206"/>
    </row>
    <row r="214" spans="1:82" x14ac:dyDescent="0.8">
      <c r="A214" s="214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21"/>
      <c r="M214" s="221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22"/>
      <c r="BB214" s="223"/>
      <c r="BC214" s="206"/>
      <c r="BD214" s="224"/>
      <c r="BE214" s="206"/>
      <c r="BF214" s="206"/>
      <c r="BG214" s="206"/>
      <c r="BH214" s="206"/>
      <c r="BI214" s="206"/>
      <c r="BJ214" s="206"/>
      <c r="BK214" s="206"/>
      <c r="BL214" s="206"/>
      <c r="BM214" s="211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25"/>
      <c r="CA214" s="217"/>
      <c r="CB214" s="217"/>
      <c r="CC214" s="226"/>
      <c r="CD214" s="206"/>
    </row>
    <row r="215" spans="1:82" x14ac:dyDescent="0.8">
      <c r="A215" s="214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21"/>
      <c r="M215" s="221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22"/>
      <c r="BB215" s="223"/>
      <c r="BC215" s="206"/>
      <c r="BD215" s="224"/>
      <c r="BE215" s="206"/>
      <c r="BF215" s="206"/>
      <c r="BG215" s="206"/>
      <c r="BH215" s="206"/>
      <c r="BI215" s="206"/>
      <c r="BJ215" s="206"/>
      <c r="BK215" s="206"/>
      <c r="BL215" s="206"/>
      <c r="BM215" s="211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25"/>
      <c r="CA215" s="217"/>
      <c r="CB215" s="217"/>
      <c r="CC215" s="226"/>
      <c r="CD215" s="206"/>
    </row>
    <row r="216" spans="1:82" x14ac:dyDescent="0.8">
      <c r="A216" s="214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21"/>
      <c r="M216" s="221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22"/>
      <c r="BB216" s="223"/>
      <c r="BC216" s="206"/>
      <c r="BD216" s="224"/>
      <c r="BE216" s="206"/>
      <c r="BF216" s="206"/>
      <c r="BG216" s="206"/>
      <c r="BH216" s="206"/>
      <c r="BI216" s="206"/>
      <c r="BJ216" s="206"/>
      <c r="BK216" s="206"/>
      <c r="BL216" s="206"/>
      <c r="BM216" s="211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25"/>
      <c r="CA216" s="217"/>
      <c r="CB216" s="217"/>
      <c r="CC216" s="226"/>
      <c r="CD216" s="206"/>
    </row>
    <row r="217" spans="1:82" x14ac:dyDescent="0.8">
      <c r="A217" s="214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21"/>
      <c r="M217" s="221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22"/>
      <c r="BB217" s="223"/>
      <c r="BC217" s="206"/>
      <c r="BD217" s="224"/>
      <c r="BE217" s="206"/>
      <c r="BF217" s="206"/>
      <c r="BG217" s="206"/>
      <c r="BH217" s="206"/>
      <c r="BI217" s="206"/>
      <c r="BJ217" s="206"/>
      <c r="BK217" s="206"/>
      <c r="BL217" s="206"/>
      <c r="BM217" s="211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25"/>
      <c r="CA217" s="217"/>
      <c r="CB217" s="217"/>
      <c r="CC217" s="226"/>
      <c r="CD217" s="206"/>
    </row>
    <row r="218" spans="1:82" x14ac:dyDescent="0.8">
      <c r="A218" s="214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21"/>
      <c r="M218" s="221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22"/>
      <c r="BB218" s="223"/>
      <c r="BC218" s="206"/>
      <c r="BD218" s="224"/>
      <c r="BE218" s="206"/>
      <c r="BF218" s="206"/>
      <c r="BG218" s="206"/>
      <c r="BH218" s="206"/>
      <c r="BI218" s="206"/>
      <c r="BJ218" s="206"/>
      <c r="BK218" s="206"/>
      <c r="BL218" s="206"/>
      <c r="BM218" s="211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  <c r="BZ218" s="225"/>
      <c r="CA218" s="217"/>
      <c r="CB218" s="217"/>
      <c r="CC218" s="226"/>
      <c r="CD218" s="206"/>
    </row>
    <row r="219" spans="1:82" x14ac:dyDescent="0.8">
      <c r="A219" s="214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21"/>
      <c r="M219" s="221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22"/>
      <c r="BB219" s="223"/>
      <c r="BC219" s="206"/>
      <c r="BD219" s="224"/>
      <c r="BE219" s="206"/>
      <c r="BF219" s="206"/>
      <c r="BG219" s="206"/>
      <c r="BH219" s="206"/>
      <c r="BI219" s="206"/>
      <c r="BJ219" s="206"/>
      <c r="BK219" s="206"/>
      <c r="BL219" s="206"/>
      <c r="BM219" s="211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25"/>
      <c r="CA219" s="217"/>
      <c r="CB219" s="217"/>
      <c r="CC219" s="226"/>
      <c r="CD219" s="206"/>
    </row>
    <row r="220" spans="1:82" x14ac:dyDescent="0.8">
      <c r="A220" s="214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21"/>
      <c r="M220" s="221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22"/>
      <c r="BB220" s="223"/>
      <c r="BC220" s="206"/>
      <c r="BD220" s="224"/>
      <c r="BE220" s="206"/>
      <c r="BF220" s="206"/>
      <c r="BG220" s="206"/>
      <c r="BH220" s="206"/>
      <c r="BI220" s="206"/>
      <c r="BJ220" s="206"/>
      <c r="BK220" s="206"/>
      <c r="BL220" s="206"/>
      <c r="BM220" s="211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25"/>
      <c r="CA220" s="217"/>
      <c r="CB220" s="217"/>
      <c r="CC220" s="226"/>
      <c r="CD220" s="206"/>
    </row>
    <row r="221" spans="1:82" x14ac:dyDescent="0.8">
      <c r="A221" s="214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21"/>
      <c r="M221" s="221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22"/>
      <c r="BB221" s="223"/>
      <c r="BC221" s="206"/>
      <c r="BD221" s="224"/>
      <c r="BE221" s="206"/>
      <c r="BF221" s="206"/>
      <c r="BG221" s="206"/>
      <c r="BH221" s="206"/>
      <c r="BI221" s="206"/>
      <c r="BJ221" s="206"/>
      <c r="BK221" s="206"/>
      <c r="BL221" s="206"/>
      <c r="BM221" s="211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25"/>
      <c r="CA221" s="217"/>
      <c r="CB221" s="217"/>
      <c r="CC221" s="226"/>
      <c r="CD221" s="206"/>
    </row>
    <row r="222" spans="1:82" x14ac:dyDescent="0.8">
      <c r="A222" s="214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21"/>
      <c r="M222" s="221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22"/>
      <c r="BB222" s="223"/>
      <c r="BC222" s="206"/>
      <c r="BD222" s="224"/>
      <c r="BE222" s="206"/>
      <c r="BF222" s="206"/>
      <c r="BG222" s="206"/>
      <c r="BH222" s="206"/>
      <c r="BI222" s="206"/>
      <c r="BJ222" s="206"/>
      <c r="BK222" s="206"/>
      <c r="BL222" s="206"/>
      <c r="BM222" s="211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25"/>
      <c r="CA222" s="217"/>
      <c r="CB222" s="217"/>
      <c r="CC222" s="226"/>
      <c r="CD222" s="206"/>
    </row>
    <row r="223" spans="1:82" x14ac:dyDescent="0.8">
      <c r="A223" s="214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21"/>
      <c r="M223" s="221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22"/>
      <c r="BB223" s="223"/>
      <c r="BC223" s="206"/>
      <c r="BD223" s="224"/>
      <c r="BE223" s="206"/>
      <c r="BF223" s="206"/>
      <c r="BG223" s="206"/>
      <c r="BH223" s="206"/>
      <c r="BI223" s="206"/>
      <c r="BJ223" s="206"/>
      <c r="BK223" s="206"/>
      <c r="BL223" s="206"/>
      <c r="BM223" s="211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25"/>
      <c r="CA223" s="217"/>
      <c r="CB223" s="217"/>
      <c r="CC223" s="226"/>
      <c r="CD223" s="206"/>
    </row>
    <row r="224" spans="1:82" x14ac:dyDescent="0.8">
      <c r="A224" s="214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21"/>
      <c r="M224" s="221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22"/>
      <c r="BB224" s="223"/>
      <c r="BC224" s="206"/>
      <c r="BD224" s="224"/>
      <c r="BE224" s="206"/>
      <c r="BF224" s="206"/>
      <c r="BG224" s="206"/>
      <c r="BH224" s="206"/>
      <c r="BI224" s="206"/>
      <c r="BJ224" s="206"/>
      <c r="BK224" s="206"/>
      <c r="BL224" s="206"/>
      <c r="BM224" s="211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25"/>
      <c r="CA224" s="217"/>
      <c r="CB224" s="217"/>
      <c r="CC224" s="226"/>
      <c r="CD224" s="206"/>
    </row>
    <row r="225" spans="1:82" x14ac:dyDescent="0.8">
      <c r="A225" s="214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21"/>
      <c r="M225" s="221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22"/>
      <c r="BB225" s="223"/>
      <c r="BC225" s="206"/>
      <c r="BD225" s="224"/>
      <c r="BE225" s="206"/>
      <c r="BF225" s="206"/>
      <c r="BG225" s="206"/>
      <c r="BH225" s="206"/>
      <c r="BI225" s="206"/>
      <c r="BJ225" s="206"/>
      <c r="BK225" s="206"/>
      <c r="BL225" s="206"/>
      <c r="BM225" s="211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25"/>
      <c r="CA225" s="217"/>
      <c r="CB225" s="217"/>
      <c r="CC225" s="226"/>
      <c r="CD225" s="206"/>
    </row>
    <row r="226" spans="1:82" x14ac:dyDescent="0.8">
      <c r="A226" s="214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21"/>
      <c r="M226" s="221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22"/>
      <c r="BB226" s="223"/>
      <c r="BC226" s="206"/>
      <c r="BD226" s="224"/>
      <c r="BE226" s="206"/>
      <c r="BF226" s="206"/>
      <c r="BG226" s="206"/>
      <c r="BH226" s="206"/>
      <c r="BI226" s="206"/>
      <c r="BJ226" s="206"/>
      <c r="BK226" s="206"/>
      <c r="BL226" s="206"/>
      <c r="BM226" s="211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25"/>
      <c r="CA226" s="217"/>
      <c r="CB226" s="217"/>
      <c r="CC226" s="226"/>
      <c r="CD226" s="206"/>
    </row>
    <row r="227" spans="1:82" x14ac:dyDescent="0.8">
      <c r="A227" s="214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21"/>
      <c r="M227" s="221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22"/>
      <c r="BB227" s="223"/>
      <c r="BC227" s="206"/>
      <c r="BD227" s="224"/>
      <c r="BE227" s="206"/>
      <c r="BF227" s="206"/>
      <c r="BG227" s="206"/>
      <c r="BH227" s="206"/>
      <c r="BI227" s="206"/>
      <c r="BJ227" s="206"/>
      <c r="BK227" s="206"/>
      <c r="BL227" s="206"/>
      <c r="BM227" s="211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  <c r="BZ227" s="225"/>
      <c r="CA227" s="217"/>
      <c r="CB227" s="217"/>
      <c r="CC227" s="226"/>
      <c r="CD227" s="206"/>
    </row>
    <row r="228" spans="1:82" x14ac:dyDescent="0.8">
      <c r="A228" s="214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21"/>
      <c r="M228" s="221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22"/>
      <c r="BB228" s="223"/>
      <c r="BC228" s="206"/>
      <c r="BD228" s="224"/>
      <c r="BE228" s="206"/>
      <c r="BF228" s="206"/>
      <c r="BG228" s="206"/>
      <c r="BH228" s="206"/>
      <c r="BI228" s="206"/>
      <c r="BJ228" s="206"/>
      <c r="BK228" s="206"/>
      <c r="BL228" s="206"/>
      <c r="BM228" s="211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25"/>
      <c r="CA228" s="217"/>
      <c r="CB228" s="217"/>
      <c r="CC228" s="226"/>
      <c r="CD228" s="206"/>
    </row>
    <row r="229" spans="1:82" x14ac:dyDescent="0.8">
      <c r="A229" s="214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21"/>
      <c r="M229" s="221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22"/>
      <c r="BB229" s="223"/>
      <c r="BC229" s="206"/>
      <c r="BD229" s="224"/>
      <c r="BE229" s="206"/>
      <c r="BF229" s="206"/>
      <c r="BG229" s="206"/>
      <c r="BH229" s="206"/>
      <c r="BI229" s="206"/>
      <c r="BJ229" s="206"/>
      <c r="BK229" s="206"/>
      <c r="BL229" s="206"/>
      <c r="BM229" s="211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25"/>
      <c r="CA229" s="217"/>
      <c r="CB229" s="217"/>
      <c r="CC229" s="226"/>
      <c r="CD229" s="206"/>
    </row>
    <row r="230" spans="1:82" x14ac:dyDescent="0.8">
      <c r="A230" s="214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21"/>
      <c r="M230" s="221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22"/>
      <c r="BB230" s="223"/>
      <c r="BC230" s="206"/>
      <c r="BD230" s="224"/>
      <c r="BE230" s="206"/>
      <c r="BF230" s="206"/>
      <c r="BG230" s="206"/>
      <c r="BH230" s="206"/>
      <c r="BI230" s="206"/>
      <c r="BJ230" s="206"/>
      <c r="BK230" s="206"/>
      <c r="BL230" s="206"/>
      <c r="BM230" s="211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25"/>
      <c r="CA230" s="217"/>
      <c r="CB230" s="217"/>
      <c r="CC230" s="226"/>
      <c r="CD230" s="206"/>
    </row>
    <row r="231" spans="1:82" x14ac:dyDescent="0.8">
      <c r="A231" s="214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21"/>
      <c r="M231" s="221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22"/>
      <c r="BB231" s="223"/>
      <c r="BC231" s="206"/>
      <c r="BD231" s="224"/>
      <c r="BE231" s="206"/>
      <c r="BF231" s="206"/>
      <c r="BG231" s="206"/>
      <c r="BH231" s="206"/>
      <c r="BI231" s="206"/>
      <c r="BJ231" s="206"/>
      <c r="BK231" s="206"/>
      <c r="BL231" s="206"/>
      <c r="BM231" s="211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25"/>
      <c r="CA231" s="217"/>
      <c r="CB231" s="217"/>
      <c r="CC231" s="226"/>
      <c r="CD231" s="206"/>
    </row>
    <row r="232" spans="1:82" x14ac:dyDescent="0.8">
      <c r="A232" s="214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21"/>
      <c r="M232" s="221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22"/>
      <c r="BB232" s="223"/>
      <c r="BC232" s="206"/>
      <c r="BD232" s="224"/>
      <c r="BE232" s="206"/>
      <c r="BF232" s="206"/>
      <c r="BG232" s="206"/>
      <c r="BH232" s="206"/>
      <c r="BI232" s="206"/>
      <c r="BJ232" s="206"/>
      <c r="BK232" s="206"/>
      <c r="BL232" s="206"/>
      <c r="BM232" s="211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25"/>
      <c r="CA232" s="217"/>
      <c r="CB232" s="217"/>
      <c r="CC232" s="226"/>
      <c r="CD232" s="206"/>
    </row>
    <row r="233" spans="1:82" x14ac:dyDescent="0.8">
      <c r="A233" s="214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21"/>
      <c r="M233" s="221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22"/>
      <c r="BB233" s="223"/>
      <c r="BC233" s="206"/>
      <c r="BD233" s="224"/>
      <c r="BE233" s="206"/>
      <c r="BF233" s="206"/>
      <c r="BG233" s="206"/>
      <c r="BH233" s="206"/>
      <c r="BI233" s="206"/>
      <c r="BJ233" s="206"/>
      <c r="BK233" s="206"/>
      <c r="BL233" s="206"/>
      <c r="BM233" s="211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  <c r="BZ233" s="225"/>
      <c r="CA233" s="217"/>
      <c r="CB233" s="217"/>
      <c r="CC233" s="226"/>
      <c r="CD233" s="206"/>
    </row>
    <row r="234" spans="1:82" x14ac:dyDescent="0.8">
      <c r="A234" s="214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21"/>
      <c r="M234" s="221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22"/>
      <c r="BB234" s="223"/>
      <c r="BC234" s="206"/>
      <c r="BD234" s="224"/>
      <c r="BE234" s="206"/>
      <c r="BF234" s="206"/>
      <c r="BG234" s="206"/>
      <c r="BH234" s="206"/>
      <c r="BI234" s="206"/>
      <c r="BJ234" s="206"/>
      <c r="BK234" s="206"/>
      <c r="BL234" s="206"/>
      <c r="BM234" s="211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  <c r="BZ234" s="225"/>
      <c r="CA234" s="217"/>
      <c r="CB234" s="217"/>
      <c r="CC234" s="226"/>
      <c r="CD234" s="206"/>
    </row>
    <row r="235" spans="1:82" x14ac:dyDescent="0.8">
      <c r="A235" s="214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21"/>
      <c r="M235" s="221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22"/>
      <c r="BB235" s="223"/>
      <c r="BC235" s="206"/>
      <c r="BD235" s="224"/>
      <c r="BE235" s="206"/>
      <c r="BF235" s="206"/>
      <c r="BG235" s="206"/>
      <c r="BH235" s="206"/>
      <c r="BI235" s="206"/>
      <c r="BJ235" s="206"/>
      <c r="BK235" s="206"/>
      <c r="BL235" s="206"/>
      <c r="BM235" s="211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  <c r="BZ235" s="225"/>
      <c r="CA235" s="217"/>
      <c r="CB235" s="217"/>
      <c r="CC235" s="226"/>
      <c r="CD235" s="206"/>
    </row>
    <row r="236" spans="1:82" x14ac:dyDescent="0.8">
      <c r="A236" s="214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21"/>
      <c r="M236" s="221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22"/>
      <c r="BB236" s="223"/>
      <c r="BC236" s="206"/>
      <c r="BD236" s="224"/>
      <c r="BE236" s="206"/>
      <c r="BF236" s="206"/>
      <c r="BG236" s="206"/>
      <c r="BH236" s="206"/>
      <c r="BI236" s="206"/>
      <c r="BJ236" s="206"/>
      <c r="BK236" s="206"/>
      <c r="BL236" s="206"/>
      <c r="BM236" s="211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25"/>
      <c r="CA236" s="217"/>
      <c r="CB236" s="217"/>
      <c r="CC236" s="226"/>
      <c r="CD236" s="206"/>
    </row>
    <row r="237" spans="1:82" x14ac:dyDescent="0.8">
      <c r="A237" s="214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21"/>
      <c r="M237" s="221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22"/>
      <c r="BB237" s="223"/>
      <c r="BC237" s="206"/>
      <c r="BD237" s="224"/>
      <c r="BE237" s="206"/>
      <c r="BF237" s="206"/>
      <c r="BG237" s="206"/>
      <c r="BH237" s="206"/>
      <c r="BI237" s="206"/>
      <c r="BJ237" s="206"/>
      <c r="BK237" s="206"/>
      <c r="BL237" s="206"/>
      <c r="BM237" s="211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25"/>
      <c r="CA237" s="217"/>
      <c r="CB237" s="217"/>
      <c r="CC237" s="226"/>
      <c r="CD237" s="206"/>
    </row>
    <row r="238" spans="1:82" x14ac:dyDescent="0.8">
      <c r="A238" s="214"/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21"/>
      <c r="M238" s="221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22"/>
      <c r="BB238" s="223"/>
      <c r="BC238" s="206"/>
      <c r="BD238" s="224"/>
      <c r="BE238" s="206"/>
      <c r="BF238" s="206"/>
      <c r="BG238" s="206"/>
      <c r="BH238" s="206"/>
      <c r="BI238" s="206"/>
      <c r="BJ238" s="206"/>
      <c r="BK238" s="206"/>
      <c r="BL238" s="206"/>
      <c r="BM238" s="211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25"/>
      <c r="CA238" s="217"/>
      <c r="CB238" s="217"/>
      <c r="CC238" s="226"/>
      <c r="CD238" s="206"/>
    </row>
    <row r="239" spans="1:82" x14ac:dyDescent="0.8">
      <c r="A239" s="214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21"/>
      <c r="M239" s="221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22"/>
      <c r="BB239" s="223"/>
      <c r="BC239" s="206"/>
      <c r="BD239" s="224"/>
      <c r="BE239" s="206"/>
      <c r="BF239" s="206"/>
      <c r="BG239" s="206"/>
      <c r="BH239" s="206"/>
      <c r="BI239" s="206"/>
      <c r="BJ239" s="206"/>
      <c r="BK239" s="206"/>
      <c r="BL239" s="206"/>
      <c r="BM239" s="211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25"/>
      <c r="CA239" s="217"/>
      <c r="CB239" s="217"/>
      <c r="CC239" s="226"/>
      <c r="CD239" s="206"/>
    </row>
    <row r="240" spans="1:82" x14ac:dyDescent="0.8">
      <c r="A240" s="214"/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21"/>
      <c r="M240" s="221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22"/>
      <c r="BB240" s="223"/>
      <c r="BC240" s="206"/>
      <c r="BD240" s="224"/>
      <c r="BE240" s="206"/>
      <c r="BF240" s="206"/>
      <c r="BG240" s="206"/>
      <c r="BH240" s="206"/>
      <c r="BI240" s="206"/>
      <c r="BJ240" s="206"/>
      <c r="BK240" s="206"/>
      <c r="BL240" s="206"/>
      <c r="BM240" s="211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25"/>
      <c r="CA240" s="217"/>
      <c r="CB240" s="217"/>
      <c r="CC240" s="226"/>
      <c r="CD240" s="206"/>
    </row>
    <row r="241" spans="1:82" x14ac:dyDescent="0.8">
      <c r="A241" s="214"/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21"/>
      <c r="M241" s="221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22"/>
      <c r="BB241" s="223"/>
      <c r="BC241" s="206"/>
      <c r="BD241" s="224"/>
      <c r="BE241" s="206"/>
      <c r="BF241" s="206"/>
      <c r="BG241" s="206"/>
      <c r="BH241" s="206"/>
      <c r="BI241" s="206"/>
      <c r="BJ241" s="206"/>
      <c r="BK241" s="206"/>
      <c r="BL241" s="206"/>
      <c r="BM241" s="211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25"/>
      <c r="CA241" s="217"/>
      <c r="CB241" s="217"/>
      <c r="CC241" s="226"/>
      <c r="CD241" s="206"/>
    </row>
    <row r="242" spans="1:82" x14ac:dyDescent="0.8">
      <c r="A242" s="214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21"/>
      <c r="M242" s="221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22"/>
      <c r="BB242" s="223"/>
      <c r="BC242" s="206"/>
      <c r="BD242" s="224"/>
      <c r="BE242" s="206"/>
      <c r="BF242" s="206"/>
      <c r="BG242" s="206"/>
      <c r="BH242" s="206"/>
      <c r="BI242" s="206"/>
      <c r="BJ242" s="206"/>
      <c r="BK242" s="206"/>
      <c r="BL242" s="206"/>
      <c r="BM242" s="211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25"/>
      <c r="CA242" s="217"/>
      <c r="CB242" s="217"/>
      <c r="CC242" s="226"/>
      <c r="CD242" s="206"/>
    </row>
    <row r="243" spans="1:82" x14ac:dyDescent="0.8">
      <c r="A243" s="214"/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21"/>
      <c r="M243" s="221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22"/>
      <c r="BB243" s="223"/>
      <c r="BC243" s="206"/>
      <c r="BD243" s="224"/>
      <c r="BE243" s="206"/>
      <c r="BF243" s="206"/>
      <c r="BG243" s="206"/>
      <c r="BH243" s="206"/>
      <c r="BI243" s="206"/>
      <c r="BJ243" s="206"/>
      <c r="BK243" s="206"/>
      <c r="BL243" s="206"/>
      <c r="BM243" s="211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25"/>
      <c r="CA243" s="217"/>
      <c r="CB243" s="217"/>
      <c r="CC243" s="226"/>
      <c r="CD243" s="206"/>
    </row>
    <row r="244" spans="1:82" x14ac:dyDescent="0.8">
      <c r="A244" s="214"/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21"/>
      <c r="M244" s="221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22"/>
      <c r="BB244" s="223"/>
      <c r="BC244" s="206"/>
      <c r="BD244" s="224"/>
      <c r="BE244" s="206"/>
      <c r="BF244" s="206"/>
      <c r="BG244" s="206"/>
      <c r="BH244" s="206"/>
      <c r="BI244" s="206"/>
      <c r="BJ244" s="206"/>
      <c r="BK244" s="206"/>
      <c r="BL244" s="206"/>
      <c r="BM244" s="211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25"/>
      <c r="CA244" s="217"/>
      <c r="CB244" s="217"/>
      <c r="CC244" s="226"/>
      <c r="CD244" s="206"/>
    </row>
    <row r="245" spans="1:82" x14ac:dyDescent="0.8">
      <c r="A245" s="214"/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21"/>
      <c r="M245" s="221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22"/>
      <c r="BB245" s="223"/>
      <c r="BC245" s="206"/>
      <c r="BD245" s="224"/>
      <c r="BE245" s="206"/>
      <c r="BF245" s="206"/>
      <c r="BG245" s="206"/>
      <c r="BH245" s="206"/>
      <c r="BI245" s="206"/>
      <c r="BJ245" s="206"/>
      <c r="BK245" s="206"/>
      <c r="BL245" s="206"/>
      <c r="BM245" s="211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25"/>
      <c r="CA245" s="217"/>
      <c r="CB245" s="217"/>
      <c r="CC245" s="226"/>
      <c r="CD245" s="206"/>
    </row>
    <row r="246" spans="1:82" x14ac:dyDescent="0.8">
      <c r="A246" s="214"/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21"/>
      <c r="M246" s="221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22"/>
      <c r="BB246" s="223"/>
      <c r="BC246" s="206"/>
      <c r="BD246" s="224"/>
      <c r="BE246" s="206"/>
      <c r="BF246" s="206"/>
      <c r="BG246" s="206"/>
      <c r="BH246" s="206"/>
      <c r="BI246" s="206"/>
      <c r="BJ246" s="206"/>
      <c r="BK246" s="206"/>
      <c r="BL246" s="206"/>
      <c r="BM246" s="211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25"/>
      <c r="CA246" s="217"/>
      <c r="CB246" s="217"/>
      <c r="CC246" s="226"/>
      <c r="CD246" s="206"/>
    </row>
    <row r="247" spans="1:82" x14ac:dyDescent="0.8">
      <c r="A247" s="214"/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21"/>
      <c r="M247" s="221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22"/>
      <c r="BB247" s="223"/>
      <c r="BC247" s="206"/>
      <c r="BD247" s="224"/>
      <c r="BE247" s="206"/>
      <c r="BF247" s="206"/>
      <c r="BG247" s="206"/>
      <c r="BH247" s="206"/>
      <c r="BI247" s="206"/>
      <c r="BJ247" s="206"/>
      <c r="BK247" s="206"/>
      <c r="BL247" s="206"/>
      <c r="BM247" s="211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25"/>
      <c r="CA247" s="217"/>
      <c r="CB247" s="217"/>
      <c r="CC247" s="226"/>
      <c r="CD247" s="206"/>
    </row>
    <row r="248" spans="1:82" x14ac:dyDescent="0.8">
      <c r="A248" s="214"/>
      <c r="B248" s="2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21"/>
      <c r="M248" s="221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22"/>
      <c r="BB248" s="223"/>
      <c r="BC248" s="206"/>
      <c r="BD248" s="224"/>
      <c r="BE248" s="206"/>
      <c r="BF248" s="206"/>
      <c r="BG248" s="206"/>
      <c r="BH248" s="206"/>
      <c r="BI248" s="206"/>
      <c r="BJ248" s="206"/>
      <c r="BK248" s="206"/>
      <c r="BL248" s="206"/>
      <c r="BM248" s="211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25"/>
      <c r="CA248" s="217"/>
      <c r="CB248" s="217"/>
      <c r="CC248" s="226"/>
      <c r="CD248" s="206"/>
    </row>
    <row r="249" spans="1:82" x14ac:dyDescent="0.8">
      <c r="A249" s="214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21"/>
      <c r="M249" s="221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6"/>
      <c r="AY249" s="206"/>
      <c r="AZ249" s="206"/>
      <c r="BA249" s="222"/>
      <c r="BB249" s="223"/>
      <c r="BC249" s="206"/>
      <c r="BD249" s="224"/>
      <c r="BE249" s="206"/>
      <c r="BF249" s="206"/>
      <c r="BG249" s="206"/>
      <c r="BH249" s="206"/>
      <c r="BI249" s="206"/>
      <c r="BJ249" s="206"/>
      <c r="BK249" s="206"/>
      <c r="BL249" s="206"/>
      <c r="BM249" s="211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25"/>
      <c r="CA249" s="217"/>
      <c r="CB249" s="217"/>
      <c r="CC249" s="226"/>
      <c r="CD249" s="206"/>
    </row>
    <row r="250" spans="1:82" x14ac:dyDescent="0.8">
      <c r="A250" s="214"/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21"/>
      <c r="M250" s="221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6"/>
      <c r="AY250" s="206"/>
      <c r="AZ250" s="206"/>
      <c r="BA250" s="222"/>
      <c r="BB250" s="223"/>
      <c r="BC250" s="206"/>
      <c r="BD250" s="224"/>
      <c r="BE250" s="206"/>
      <c r="BF250" s="206"/>
      <c r="BG250" s="206"/>
      <c r="BH250" s="206"/>
      <c r="BI250" s="206"/>
      <c r="BJ250" s="206"/>
      <c r="BK250" s="206"/>
      <c r="BL250" s="206"/>
      <c r="BM250" s="211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25"/>
      <c r="CA250" s="217"/>
      <c r="CB250" s="217"/>
      <c r="CC250" s="226"/>
      <c r="CD250" s="206"/>
    </row>
    <row r="251" spans="1:82" x14ac:dyDescent="0.8">
      <c r="A251" s="214"/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21"/>
      <c r="M251" s="221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06"/>
      <c r="AU251" s="206"/>
      <c r="AV251" s="206"/>
      <c r="AW251" s="206"/>
      <c r="AX251" s="206"/>
      <c r="AY251" s="206"/>
      <c r="AZ251" s="206"/>
      <c r="BA251" s="222"/>
      <c r="BB251" s="223"/>
      <c r="BC251" s="206"/>
      <c r="BD251" s="224"/>
      <c r="BE251" s="206"/>
      <c r="BF251" s="206"/>
      <c r="BG251" s="206"/>
      <c r="BH251" s="206"/>
      <c r="BI251" s="206"/>
      <c r="BJ251" s="206"/>
      <c r="BK251" s="206"/>
      <c r="BL251" s="206"/>
      <c r="BM251" s="211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25"/>
      <c r="CA251" s="217"/>
      <c r="CB251" s="217"/>
      <c r="CC251" s="226"/>
      <c r="CD251" s="206"/>
    </row>
    <row r="252" spans="1:82" x14ac:dyDescent="0.8">
      <c r="A252" s="214"/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21"/>
      <c r="M252" s="221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  <c r="AQ252" s="206"/>
      <c r="AR252" s="206"/>
      <c r="AS252" s="206"/>
      <c r="AT252" s="206"/>
      <c r="AU252" s="206"/>
      <c r="AV252" s="206"/>
      <c r="AW252" s="206"/>
      <c r="AX252" s="206"/>
      <c r="AY252" s="206"/>
      <c r="AZ252" s="206"/>
      <c r="BA252" s="222"/>
      <c r="BB252" s="223"/>
      <c r="BC252" s="206"/>
      <c r="BD252" s="224"/>
      <c r="BE252" s="206"/>
      <c r="BF252" s="206"/>
      <c r="BG252" s="206"/>
      <c r="BH252" s="206"/>
      <c r="BI252" s="206"/>
      <c r="BJ252" s="206"/>
      <c r="BK252" s="206"/>
      <c r="BL252" s="206"/>
      <c r="BM252" s="211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25"/>
      <c r="CA252" s="217"/>
      <c r="CB252" s="217"/>
      <c r="CC252" s="226"/>
      <c r="CD252" s="206"/>
    </row>
    <row r="253" spans="1:82" x14ac:dyDescent="0.8">
      <c r="A253" s="214"/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21"/>
      <c r="M253" s="221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  <c r="AQ253" s="206"/>
      <c r="AR253" s="206"/>
      <c r="AS253" s="206"/>
      <c r="AT253" s="206"/>
      <c r="AU253" s="206"/>
      <c r="AV253" s="206"/>
      <c r="AW253" s="206"/>
      <c r="AX253" s="206"/>
      <c r="AY253" s="206"/>
      <c r="AZ253" s="206"/>
      <c r="BA253" s="222"/>
      <c r="BB253" s="223"/>
      <c r="BC253" s="206"/>
      <c r="BD253" s="224"/>
      <c r="BE253" s="206"/>
      <c r="BF253" s="206"/>
      <c r="BG253" s="206"/>
      <c r="BH253" s="206"/>
      <c r="BI253" s="206"/>
      <c r="BJ253" s="206"/>
      <c r="BK253" s="206"/>
      <c r="BL253" s="206"/>
      <c r="BM253" s="211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  <c r="BZ253" s="225"/>
      <c r="CA253" s="217"/>
      <c r="CB253" s="217"/>
      <c r="CC253" s="226"/>
      <c r="CD253" s="206"/>
    </row>
    <row r="254" spans="1:82" x14ac:dyDescent="0.8">
      <c r="A254" s="214"/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21"/>
      <c r="M254" s="221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6"/>
      <c r="AZ254" s="206"/>
      <c r="BA254" s="222"/>
      <c r="BB254" s="223"/>
      <c r="BC254" s="206"/>
      <c r="BD254" s="224"/>
      <c r="BE254" s="206"/>
      <c r="BF254" s="206"/>
      <c r="BG254" s="206"/>
      <c r="BH254" s="206"/>
      <c r="BI254" s="206"/>
      <c r="BJ254" s="206"/>
      <c r="BK254" s="206"/>
      <c r="BL254" s="206"/>
      <c r="BM254" s="211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25"/>
      <c r="CA254" s="217"/>
      <c r="CB254" s="217"/>
      <c r="CC254" s="226"/>
      <c r="CD254" s="206"/>
    </row>
    <row r="255" spans="1:82" x14ac:dyDescent="0.8">
      <c r="A255" s="214"/>
      <c r="B255" s="206"/>
      <c r="C255" s="206"/>
      <c r="D255" s="206"/>
      <c r="E255" s="206"/>
      <c r="F255" s="206"/>
      <c r="G255" s="206"/>
      <c r="H255" s="206"/>
      <c r="I255" s="206"/>
      <c r="J255" s="206"/>
      <c r="K255" s="206"/>
      <c r="L255" s="221"/>
      <c r="M255" s="221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  <c r="AR255" s="206"/>
      <c r="AS255" s="206"/>
      <c r="AT255" s="206"/>
      <c r="AU255" s="206"/>
      <c r="AV255" s="206"/>
      <c r="AW255" s="206"/>
      <c r="AX255" s="206"/>
      <c r="AY255" s="206"/>
      <c r="AZ255" s="206"/>
      <c r="BA255" s="222"/>
      <c r="BB255" s="223"/>
      <c r="BC255" s="206"/>
      <c r="BD255" s="224"/>
      <c r="BE255" s="206"/>
      <c r="BF255" s="206"/>
      <c r="BG255" s="206"/>
      <c r="BH255" s="206"/>
      <c r="BI255" s="206"/>
      <c r="BJ255" s="206"/>
      <c r="BK255" s="206"/>
      <c r="BL255" s="206"/>
      <c r="BM255" s="211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  <c r="BZ255" s="225"/>
      <c r="CA255" s="217"/>
      <c r="CB255" s="217"/>
      <c r="CC255" s="226"/>
      <c r="CD255" s="206"/>
    </row>
    <row r="256" spans="1:82" x14ac:dyDescent="0.8">
      <c r="A256" s="214"/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21"/>
      <c r="M256" s="221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22"/>
      <c r="BB256" s="223"/>
      <c r="BC256" s="206"/>
      <c r="BD256" s="224"/>
      <c r="BE256" s="206"/>
      <c r="BF256" s="206"/>
      <c r="BG256" s="206"/>
      <c r="BH256" s="206"/>
      <c r="BI256" s="206"/>
      <c r="BJ256" s="206"/>
      <c r="BK256" s="206"/>
      <c r="BL256" s="206"/>
      <c r="BM256" s="211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25"/>
      <c r="CA256" s="217"/>
      <c r="CB256" s="217"/>
      <c r="CC256" s="226"/>
      <c r="CD256" s="206"/>
    </row>
    <row r="257" spans="1:82" x14ac:dyDescent="0.8">
      <c r="A257" s="214"/>
      <c r="B257" s="206"/>
      <c r="C257" s="206"/>
      <c r="D257" s="206"/>
      <c r="E257" s="206"/>
      <c r="F257" s="206"/>
      <c r="G257" s="206"/>
      <c r="H257" s="206"/>
      <c r="I257" s="206"/>
      <c r="J257" s="206"/>
      <c r="K257" s="206"/>
      <c r="L257" s="221"/>
      <c r="M257" s="221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22"/>
      <c r="BB257" s="223"/>
      <c r="BC257" s="206"/>
      <c r="BD257" s="224"/>
      <c r="BE257" s="206"/>
      <c r="BF257" s="206"/>
      <c r="BG257" s="206"/>
      <c r="BH257" s="206"/>
      <c r="BI257" s="206"/>
      <c r="BJ257" s="206"/>
      <c r="BK257" s="206"/>
      <c r="BL257" s="206"/>
      <c r="BM257" s="211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25"/>
      <c r="CA257" s="217"/>
      <c r="CB257" s="217"/>
      <c r="CC257" s="226"/>
      <c r="CD257" s="206"/>
    </row>
    <row r="258" spans="1:82" x14ac:dyDescent="0.8">
      <c r="A258" s="214"/>
      <c r="B258" s="206"/>
      <c r="C258" s="206"/>
      <c r="D258" s="206"/>
      <c r="E258" s="206"/>
      <c r="F258" s="206"/>
      <c r="G258" s="206"/>
      <c r="H258" s="206"/>
      <c r="I258" s="206"/>
      <c r="J258" s="206"/>
      <c r="K258" s="206"/>
      <c r="L258" s="221"/>
      <c r="M258" s="221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06"/>
      <c r="AU258" s="206"/>
      <c r="AV258" s="206"/>
      <c r="AW258" s="206"/>
      <c r="AX258" s="206"/>
      <c r="AY258" s="206"/>
      <c r="AZ258" s="206"/>
      <c r="BA258" s="222"/>
      <c r="BB258" s="223"/>
      <c r="BC258" s="206"/>
      <c r="BD258" s="224"/>
      <c r="BE258" s="206"/>
      <c r="BF258" s="206"/>
      <c r="BG258" s="206"/>
      <c r="BH258" s="206"/>
      <c r="BI258" s="206"/>
      <c r="BJ258" s="206"/>
      <c r="BK258" s="206"/>
      <c r="BL258" s="206"/>
      <c r="BM258" s="211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25"/>
      <c r="CA258" s="217"/>
      <c r="CB258" s="217"/>
      <c r="CC258" s="226"/>
      <c r="CD258" s="206"/>
    </row>
    <row r="259" spans="1:82" x14ac:dyDescent="0.8">
      <c r="A259" s="214"/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21"/>
      <c r="M259" s="221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  <c r="AR259" s="206"/>
      <c r="AS259" s="206"/>
      <c r="AT259" s="206"/>
      <c r="AU259" s="206"/>
      <c r="AV259" s="206"/>
      <c r="AW259" s="206"/>
      <c r="AX259" s="206"/>
      <c r="AY259" s="206"/>
      <c r="AZ259" s="206"/>
      <c r="BA259" s="222"/>
      <c r="BB259" s="223"/>
      <c r="BC259" s="206"/>
      <c r="BD259" s="224"/>
      <c r="BE259" s="206"/>
      <c r="BF259" s="206"/>
      <c r="BG259" s="206"/>
      <c r="BH259" s="206"/>
      <c r="BI259" s="206"/>
      <c r="BJ259" s="206"/>
      <c r="BK259" s="206"/>
      <c r="BL259" s="206"/>
      <c r="BM259" s="211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25"/>
      <c r="CA259" s="217"/>
      <c r="CB259" s="217"/>
      <c r="CC259" s="226"/>
      <c r="CD259" s="206"/>
    </row>
    <row r="260" spans="1:82" x14ac:dyDescent="0.8">
      <c r="A260" s="214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21"/>
      <c r="M260" s="221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  <c r="AQ260" s="206"/>
      <c r="AR260" s="206"/>
      <c r="AS260" s="206"/>
      <c r="AT260" s="206"/>
      <c r="AU260" s="206"/>
      <c r="AV260" s="206"/>
      <c r="AW260" s="206"/>
      <c r="AX260" s="206"/>
      <c r="AY260" s="206"/>
      <c r="AZ260" s="206"/>
      <c r="BA260" s="222"/>
      <c r="BB260" s="223"/>
      <c r="BC260" s="206"/>
      <c r="BD260" s="224"/>
      <c r="BE260" s="206"/>
      <c r="BF260" s="206"/>
      <c r="BG260" s="206"/>
      <c r="BH260" s="206"/>
      <c r="BI260" s="206"/>
      <c r="BJ260" s="206"/>
      <c r="BK260" s="206"/>
      <c r="BL260" s="206"/>
      <c r="BM260" s="211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25"/>
      <c r="CA260" s="217"/>
      <c r="CB260" s="217"/>
      <c r="CC260" s="226"/>
      <c r="CD260" s="206"/>
    </row>
    <row r="261" spans="1:82" x14ac:dyDescent="0.8">
      <c r="A261" s="214"/>
      <c r="B261" s="206"/>
      <c r="C261" s="206"/>
      <c r="D261" s="206"/>
      <c r="E261" s="206"/>
      <c r="F261" s="206"/>
      <c r="G261" s="206"/>
      <c r="H261" s="206"/>
      <c r="I261" s="206"/>
      <c r="J261" s="206"/>
      <c r="K261" s="206"/>
      <c r="L261" s="221"/>
      <c r="M261" s="221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  <c r="AQ261" s="206"/>
      <c r="AR261" s="206"/>
      <c r="AS261" s="206"/>
      <c r="AT261" s="206"/>
      <c r="AU261" s="206"/>
      <c r="AV261" s="206"/>
      <c r="AW261" s="206"/>
      <c r="AX261" s="206"/>
      <c r="AY261" s="206"/>
      <c r="AZ261" s="206"/>
      <c r="BA261" s="222"/>
      <c r="BB261" s="223"/>
      <c r="BC261" s="206"/>
      <c r="BD261" s="224"/>
      <c r="BE261" s="206"/>
      <c r="BF261" s="206"/>
      <c r="BG261" s="206"/>
      <c r="BH261" s="206"/>
      <c r="BI261" s="206"/>
      <c r="BJ261" s="206"/>
      <c r="BK261" s="206"/>
      <c r="BL261" s="206"/>
      <c r="BM261" s="211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25"/>
      <c r="CA261" s="217"/>
      <c r="CB261" s="217"/>
      <c r="CC261" s="226"/>
      <c r="CD261" s="206"/>
    </row>
    <row r="262" spans="1:82" x14ac:dyDescent="0.8">
      <c r="A262" s="214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21"/>
      <c r="M262" s="221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  <c r="AQ262" s="206"/>
      <c r="AR262" s="206"/>
      <c r="AS262" s="206"/>
      <c r="AT262" s="206"/>
      <c r="AU262" s="206"/>
      <c r="AV262" s="206"/>
      <c r="AW262" s="206"/>
      <c r="AX262" s="206"/>
      <c r="AY262" s="206"/>
      <c r="AZ262" s="206"/>
      <c r="BA262" s="222"/>
      <c r="BB262" s="223"/>
      <c r="BC262" s="206"/>
      <c r="BD262" s="224"/>
      <c r="BE262" s="206"/>
      <c r="BF262" s="206"/>
      <c r="BG262" s="206"/>
      <c r="BH262" s="206"/>
      <c r="BI262" s="206"/>
      <c r="BJ262" s="206"/>
      <c r="BK262" s="206"/>
      <c r="BL262" s="206"/>
      <c r="BM262" s="211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  <c r="BZ262" s="225"/>
      <c r="CA262" s="217"/>
      <c r="CB262" s="217"/>
      <c r="CC262" s="226"/>
      <c r="CD262" s="206"/>
    </row>
    <row r="263" spans="1:82" x14ac:dyDescent="0.8">
      <c r="A263" s="214"/>
      <c r="B263" s="206"/>
      <c r="C263" s="206"/>
      <c r="D263" s="206"/>
      <c r="E263" s="206"/>
      <c r="F263" s="206"/>
      <c r="G263" s="206"/>
      <c r="H263" s="206"/>
      <c r="I263" s="206"/>
      <c r="J263" s="206"/>
      <c r="K263" s="206"/>
      <c r="L263" s="221"/>
      <c r="M263" s="221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22"/>
      <c r="BB263" s="223"/>
      <c r="BC263" s="206"/>
      <c r="BD263" s="224"/>
      <c r="BE263" s="206"/>
      <c r="BF263" s="206"/>
      <c r="BG263" s="206"/>
      <c r="BH263" s="206"/>
      <c r="BI263" s="206"/>
      <c r="BJ263" s="206"/>
      <c r="BK263" s="206"/>
      <c r="BL263" s="206"/>
      <c r="BM263" s="211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25"/>
      <c r="CA263" s="217"/>
      <c r="CB263" s="217"/>
      <c r="CC263" s="226"/>
      <c r="CD263" s="206"/>
    </row>
    <row r="264" spans="1:82" x14ac:dyDescent="0.8">
      <c r="A264" s="214"/>
      <c r="B264" s="206"/>
      <c r="C264" s="206"/>
      <c r="D264" s="206"/>
      <c r="E264" s="206"/>
      <c r="F264" s="206"/>
      <c r="G264" s="206"/>
      <c r="H264" s="206"/>
      <c r="I264" s="206"/>
      <c r="J264" s="206"/>
      <c r="K264" s="206"/>
      <c r="L264" s="221"/>
      <c r="M264" s="221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22"/>
      <c r="BB264" s="223"/>
      <c r="BC264" s="206"/>
      <c r="BD264" s="224"/>
      <c r="BE264" s="206"/>
      <c r="BF264" s="206"/>
      <c r="BG264" s="206"/>
      <c r="BH264" s="206"/>
      <c r="BI264" s="206"/>
      <c r="BJ264" s="206"/>
      <c r="BK264" s="206"/>
      <c r="BL264" s="206"/>
      <c r="BM264" s="211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25"/>
      <c r="CA264" s="217"/>
      <c r="CB264" s="217"/>
      <c r="CC264" s="226"/>
      <c r="CD264" s="206"/>
    </row>
    <row r="265" spans="1:82" x14ac:dyDescent="0.8">
      <c r="A265" s="214"/>
      <c r="B265" s="206"/>
      <c r="C265" s="206"/>
      <c r="D265" s="206"/>
      <c r="E265" s="206"/>
      <c r="F265" s="206"/>
      <c r="G265" s="206"/>
      <c r="H265" s="206"/>
      <c r="I265" s="206"/>
      <c r="J265" s="206"/>
      <c r="K265" s="206"/>
      <c r="L265" s="221"/>
      <c r="M265" s="221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22"/>
      <c r="BB265" s="223"/>
      <c r="BC265" s="206"/>
      <c r="BD265" s="224"/>
      <c r="BE265" s="206"/>
      <c r="BF265" s="206"/>
      <c r="BG265" s="206"/>
      <c r="BH265" s="206"/>
      <c r="BI265" s="206"/>
      <c r="BJ265" s="206"/>
      <c r="BK265" s="206"/>
      <c r="BL265" s="206"/>
      <c r="BM265" s="211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25"/>
      <c r="CA265" s="217"/>
      <c r="CB265" s="217"/>
      <c r="CC265" s="226"/>
      <c r="CD265" s="206"/>
    </row>
    <row r="266" spans="1:82" x14ac:dyDescent="0.8">
      <c r="A266" s="214"/>
      <c r="B266" s="206"/>
      <c r="C266" s="206"/>
      <c r="D266" s="206"/>
      <c r="E266" s="206"/>
      <c r="F266" s="206"/>
      <c r="G266" s="206"/>
      <c r="H266" s="206"/>
      <c r="I266" s="206"/>
      <c r="J266" s="206"/>
      <c r="K266" s="206"/>
      <c r="L266" s="221"/>
      <c r="M266" s="221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206"/>
      <c r="AT266" s="206"/>
      <c r="AU266" s="206"/>
      <c r="AV266" s="206"/>
      <c r="AW266" s="206"/>
      <c r="AX266" s="206"/>
      <c r="AY266" s="206"/>
      <c r="AZ266" s="206"/>
      <c r="BA266" s="222"/>
      <c r="BB266" s="223"/>
      <c r="BC266" s="206"/>
      <c r="BD266" s="224"/>
      <c r="BE266" s="206"/>
      <c r="BF266" s="206"/>
      <c r="BG266" s="206"/>
      <c r="BH266" s="206"/>
      <c r="BI266" s="206"/>
      <c r="BJ266" s="206"/>
      <c r="BK266" s="206"/>
      <c r="BL266" s="206"/>
      <c r="BM266" s="211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25"/>
      <c r="CA266" s="217"/>
      <c r="CB266" s="217"/>
      <c r="CC266" s="226"/>
      <c r="CD266" s="206"/>
    </row>
    <row r="267" spans="1:82" x14ac:dyDescent="0.8">
      <c r="A267" s="214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221"/>
      <c r="M267" s="221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  <c r="AQ267" s="206"/>
      <c r="AR267" s="206"/>
      <c r="AS267" s="206"/>
      <c r="AT267" s="206"/>
      <c r="AU267" s="206"/>
      <c r="AV267" s="206"/>
      <c r="AW267" s="206"/>
      <c r="AX267" s="206"/>
      <c r="AY267" s="206"/>
      <c r="AZ267" s="206"/>
      <c r="BA267" s="222"/>
      <c r="BB267" s="223"/>
      <c r="BC267" s="206"/>
      <c r="BD267" s="224"/>
      <c r="BE267" s="206"/>
      <c r="BF267" s="206"/>
      <c r="BG267" s="206"/>
      <c r="BH267" s="206"/>
      <c r="BI267" s="206"/>
      <c r="BJ267" s="206"/>
      <c r="BK267" s="206"/>
      <c r="BL267" s="206"/>
      <c r="BM267" s="211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25"/>
      <c r="CA267" s="217"/>
      <c r="CB267" s="217"/>
      <c r="CC267" s="226"/>
      <c r="CD267" s="206"/>
    </row>
    <row r="268" spans="1:82" x14ac:dyDescent="0.8">
      <c r="A268" s="214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21"/>
      <c r="M268" s="221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  <c r="AQ268" s="206"/>
      <c r="AR268" s="206"/>
      <c r="AS268" s="206"/>
      <c r="AT268" s="206"/>
      <c r="AU268" s="206"/>
      <c r="AV268" s="206"/>
      <c r="AW268" s="206"/>
      <c r="AX268" s="206"/>
      <c r="AY268" s="206"/>
      <c r="AZ268" s="206"/>
      <c r="BA268" s="222"/>
      <c r="BB268" s="223"/>
      <c r="BC268" s="206"/>
      <c r="BD268" s="224"/>
      <c r="BE268" s="206"/>
      <c r="BF268" s="206"/>
      <c r="BG268" s="206"/>
      <c r="BH268" s="206"/>
      <c r="BI268" s="206"/>
      <c r="BJ268" s="206"/>
      <c r="BK268" s="206"/>
      <c r="BL268" s="206"/>
      <c r="BM268" s="211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  <c r="BZ268" s="225"/>
      <c r="CA268" s="217"/>
      <c r="CB268" s="217"/>
      <c r="CC268" s="226"/>
      <c r="CD268" s="206"/>
    </row>
    <row r="269" spans="1:82" x14ac:dyDescent="0.8">
      <c r="A269" s="214"/>
      <c r="B269" s="206"/>
      <c r="C269" s="206"/>
      <c r="D269" s="206"/>
      <c r="E269" s="206"/>
      <c r="F269" s="206"/>
      <c r="G269" s="206"/>
      <c r="H269" s="206"/>
      <c r="I269" s="206"/>
      <c r="J269" s="206"/>
      <c r="K269" s="206"/>
      <c r="L269" s="221"/>
      <c r="M269" s="221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  <c r="AQ269" s="206"/>
      <c r="AR269" s="206"/>
      <c r="AS269" s="206"/>
      <c r="AT269" s="206"/>
      <c r="AU269" s="206"/>
      <c r="AV269" s="206"/>
      <c r="AW269" s="206"/>
      <c r="AX269" s="206"/>
      <c r="AY269" s="206"/>
      <c r="AZ269" s="206"/>
      <c r="BA269" s="222"/>
      <c r="BB269" s="223"/>
      <c r="BC269" s="206"/>
      <c r="BD269" s="224"/>
      <c r="BE269" s="206"/>
      <c r="BF269" s="206"/>
      <c r="BG269" s="206"/>
      <c r="BH269" s="206"/>
      <c r="BI269" s="206"/>
      <c r="BJ269" s="206"/>
      <c r="BK269" s="206"/>
      <c r="BL269" s="206"/>
      <c r="BM269" s="211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25"/>
      <c r="CA269" s="217"/>
      <c r="CB269" s="217"/>
      <c r="CC269" s="226"/>
      <c r="CD269" s="206"/>
    </row>
    <row r="270" spans="1:82" x14ac:dyDescent="0.8">
      <c r="A270" s="214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21"/>
      <c r="M270" s="221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206"/>
      <c r="AZ270" s="206"/>
      <c r="BA270" s="222"/>
      <c r="BB270" s="223"/>
      <c r="BC270" s="206"/>
      <c r="BD270" s="224"/>
      <c r="BE270" s="206"/>
      <c r="BF270" s="206"/>
      <c r="BG270" s="206"/>
      <c r="BH270" s="206"/>
      <c r="BI270" s="206"/>
      <c r="BJ270" s="206"/>
      <c r="BK270" s="206"/>
      <c r="BL270" s="206"/>
      <c r="BM270" s="211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  <c r="BZ270" s="225"/>
      <c r="CA270" s="217"/>
      <c r="CB270" s="217"/>
      <c r="CC270" s="226"/>
      <c r="CD270" s="206"/>
    </row>
    <row r="271" spans="1:82" x14ac:dyDescent="0.8">
      <c r="A271" s="214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21"/>
      <c r="M271" s="221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6"/>
      <c r="AW271" s="206"/>
      <c r="AX271" s="206"/>
      <c r="AY271" s="206"/>
      <c r="AZ271" s="206"/>
      <c r="BA271" s="222"/>
      <c r="BB271" s="223"/>
      <c r="BC271" s="206"/>
      <c r="BD271" s="224"/>
      <c r="BE271" s="206"/>
      <c r="BF271" s="206"/>
      <c r="BG271" s="206"/>
      <c r="BH271" s="206"/>
      <c r="BI271" s="206"/>
      <c r="BJ271" s="206"/>
      <c r="BK271" s="206"/>
      <c r="BL271" s="206"/>
      <c r="BM271" s="211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  <c r="BZ271" s="225"/>
      <c r="CA271" s="217"/>
      <c r="CB271" s="217"/>
      <c r="CC271" s="226"/>
      <c r="CD271" s="206"/>
    </row>
    <row r="272" spans="1:82" x14ac:dyDescent="0.8">
      <c r="A272" s="214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21"/>
      <c r="M272" s="221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6"/>
      <c r="AW272" s="206"/>
      <c r="AX272" s="206"/>
      <c r="AY272" s="206"/>
      <c r="AZ272" s="206"/>
      <c r="BA272" s="222"/>
      <c r="BB272" s="223"/>
      <c r="BC272" s="206"/>
      <c r="BD272" s="224"/>
      <c r="BE272" s="206"/>
      <c r="BF272" s="206"/>
      <c r="BG272" s="206"/>
      <c r="BH272" s="206"/>
      <c r="BI272" s="206"/>
      <c r="BJ272" s="206"/>
      <c r="BK272" s="206"/>
      <c r="BL272" s="206"/>
      <c r="BM272" s="211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  <c r="BZ272" s="225"/>
      <c r="CA272" s="217"/>
      <c r="CB272" s="217"/>
      <c r="CC272" s="226"/>
      <c r="CD272" s="206"/>
    </row>
    <row r="273" spans="1:82" x14ac:dyDescent="0.8">
      <c r="A273" s="214"/>
      <c r="B273" s="206"/>
      <c r="C273" s="206"/>
      <c r="D273" s="206"/>
      <c r="E273" s="206"/>
      <c r="F273" s="206"/>
      <c r="G273" s="206"/>
      <c r="H273" s="206"/>
      <c r="I273" s="206"/>
      <c r="J273" s="206"/>
      <c r="K273" s="206"/>
      <c r="L273" s="221"/>
      <c r="M273" s="221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06"/>
      <c r="AZ273" s="206"/>
      <c r="BA273" s="222"/>
      <c r="BB273" s="223"/>
      <c r="BC273" s="206"/>
      <c r="BD273" s="224"/>
      <c r="BE273" s="206"/>
      <c r="BF273" s="206"/>
      <c r="BG273" s="206"/>
      <c r="BH273" s="206"/>
      <c r="BI273" s="206"/>
      <c r="BJ273" s="206"/>
      <c r="BK273" s="206"/>
      <c r="BL273" s="206"/>
      <c r="BM273" s="211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  <c r="BZ273" s="225"/>
      <c r="CA273" s="217"/>
      <c r="CB273" s="217"/>
      <c r="CC273" s="226"/>
      <c r="CD273" s="206"/>
    </row>
    <row r="274" spans="1:82" x14ac:dyDescent="0.8">
      <c r="A274" s="214"/>
      <c r="B274" s="206"/>
      <c r="C274" s="206"/>
      <c r="D274" s="206"/>
      <c r="E274" s="206"/>
      <c r="F274" s="206"/>
      <c r="G274" s="206"/>
      <c r="H274" s="206"/>
      <c r="I274" s="206"/>
      <c r="J274" s="206"/>
      <c r="K274" s="206"/>
      <c r="L274" s="221"/>
      <c r="M274" s="221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  <c r="AQ274" s="206"/>
      <c r="AR274" s="206"/>
      <c r="AS274" s="206"/>
      <c r="AT274" s="206"/>
      <c r="AU274" s="206"/>
      <c r="AV274" s="206"/>
      <c r="AW274" s="206"/>
      <c r="AX274" s="206"/>
      <c r="AY274" s="206"/>
      <c r="AZ274" s="206"/>
      <c r="BA274" s="222"/>
      <c r="BB274" s="223"/>
      <c r="BC274" s="206"/>
      <c r="BD274" s="224"/>
      <c r="BE274" s="206"/>
      <c r="BF274" s="206"/>
      <c r="BG274" s="206"/>
      <c r="BH274" s="206"/>
      <c r="BI274" s="206"/>
      <c r="BJ274" s="206"/>
      <c r="BK274" s="206"/>
      <c r="BL274" s="206"/>
      <c r="BM274" s="211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  <c r="BZ274" s="225"/>
      <c r="CA274" s="217"/>
      <c r="CB274" s="217"/>
      <c r="CC274" s="226"/>
      <c r="CD274" s="206"/>
    </row>
    <row r="275" spans="1:82" x14ac:dyDescent="0.8">
      <c r="A275" s="214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21"/>
      <c r="M275" s="221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22"/>
      <c r="BB275" s="223"/>
      <c r="BC275" s="206"/>
      <c r="BD275" s="224"/>
      <c r="BE275" s="206"/>
      <c r="BF275" s="206"/>
      <c r="BG275" s="206"/>
      <c r="BH275" s="206"/>
      <c r="BI275" s="206"/>
      <c r="BJ275" s="206"/>
      <c r="BK275" s="206"/>
      <c r="BL275" s="206"/>
      <c r="BM275" s="211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  <c r="BZ275" s="225"/>
      <c r="CA275" s="217"/>
      <c r="CB275" s="217"/>
      <c r="CC275" s="226"/>
      <c r="CD275" s="206"/>
    </row>
    <row r="276" spans="1:82" x14ac:dyDescent="0.8">
      <c r="A276" s="214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21"/>
      <c r="M276" s="221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22"/>
      <c r="BB276" s="223"/>
      <c r="BC276" s="206"/>
      <c r="BD276" s="224"/>
      <c r="BE276" s="206"/>
      <c r="BF276" s="206"/>
      <c r="BG276" s="206"/>
      <c r="BH276" s="206"/>
      <c r="BI276" s="206"/>
      <c r="BJ276" s="206"/>
      <c r="BK276" s="206"/>
      <c r="BL276" s="206"/>
      <c r="BM276" s="211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  <c r="BZ276" s="225"/>
      <c r="CA276" s="217"/>
      <c r="CB276" s="217"/>
      <c r="CC276" s="226"/>
      <c r="CD276" s="206"/>
    </row>
    <row r="277" spans="1:82" x14ac:dyDescent="0.8">
      <c r="A277" s="214"/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21"/>
      <c r="M277" s="221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  <c r="AS277" s="206"/>
      <c r="AT277" s="206"/>
      <c r="AU277" s="206"/>
      <c r="AV277" s="206"/>
      <c r="AW277" s="206"/>
      <c r="AX277" s="206"/>
      <c r="AY277" s="206"/>
      <c r="AZ277" s="206"/>
      <c r="BA277" s="222"/>
      <c r="BB277" s="223"/>
      <c r="BC277" s="206"/>
      <c r="BD277" s="224"/>
      <c r="BE277" s="206"/>
      <c r="BF277" s="206"/>
      <c r="BG277" s="206"/>
      <c r="BH277" s="206"/>
      <c r="BI277" s="206"/>
      <c r="BJ277" s="206"/>
      <c r="BK277" s="206"/>
      <c r="BL277" s="206"/>
      <c r="BM277" s="211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  <c r="BZ277" s="225"/>
      <c r="CA277" s="217"/>
      <c r="CB277" s="217"/>
      <c r="CC277" s="226"/>
      <c r="CD277" s="206"/>
    </row>
    <row r="278" spans="1:82" x14ac:dyDescent="0.8">
      <c r="A278" s="214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21"/>
      <c r="M278" s="221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  <c r="AS278" s="206"/>
      <c r="AT278" s="206"/>
      <c r="AU278" s="206"/>
      <c r="AV278" s="206"/>
      <c r="AW278" s="206"/>
      <c r="AX278" s="206"/>
      <c r="AY278" s="206"/>
      <c r="AZ278" s="206"/>
      <c r="BA278" s="222"/>
      <c r="BB278" s="223"/>
      <c r="BC278" s="206"/>
      <c r="BD278" s="224"/>
      <c r="BE278" s="206"/>
      <c r="BF278" s="206"/>
      <c r="BG278" s="206"/>
      <c r="BH278" s="206"/>
      <c r="BI278" s="206"/>
      <c r="BJ278" s="206"/>
      <c r="BK278" s="206"/>
      <c r="BL278" s="206"/>
      <c r="BM278" s="211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  <c r="BZ278" s="225"/>
      <c r="CA278" s="217"/>
      <c r="CB278" s="217"/>
      <c r="CC278" s="226"/>
      <c r="CD278" s="206"/>
    </row>
    <row r="279" spans="1:82" x14ac:dyDescent="0.8">
      <c r="A279" s="214"/>
      <c r="B279" s="206"/>
      <c r="C279" s="206"/>
      <c r="D279" s="206"/>
      <c r="E279" s="206"/>
      <c r="F279" s="206"/>
      <c r="G279" s="206"/>
      <c r="H279" s="206"/>
      <c r="I279" s="206"/>
      <c r="J279" s="206"/>
      <c r="K279" s="206"/>
      <c r="L279" s="221"/>
      <c r="M279" s="221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  <c r="AS279" s="206"/>
      <c r="AT279" s="206"/>
      <c r="AU279" s="206"/>
      <c r="AV279" s="206"/>
      <c r="AW279" s="206"/>
      <c r="AX279" s="206"/>
      <c r="AY279" s="206"/>
      <c r="AZ279" s="206"/>
      <c r="BA279" s="222"/>
      <c r="BB279" s="223"/>
      <c r="BC279" s="206"/>
      <c r="BD279" s="224"/>
      <c r="BE279" s="206"/>
      <c r="BF279" s="206"/>
      <c r="BG279" s="206"/>
      <c r="BH279" s="206"/>
      <c r="BI279" s="206"/>
      <c r="BJ279" s="206"/>
      <c r="BK279" s="206"/>
      <c r="BL279" s="206"/>
      <c r="BM279" s="211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  <c r="BZ279" s="225"/>
      <c r="CA279" s="217"/>
      <c r="CB279" s="217"/>
      <c r="CC279" s="226"/>
      <c r="CD279" s="206"/>
    </row>
    <row r="280" spans="1:82" x14ac:dyDescent="0.8">
      <c r="A280" s="214"/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21"/>
      <c r="M280" s="221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6"/>
      <c r="BA280" s="222"/>
      <c r="BB280" s="223"/>
      <c r="BC280" s="206"/>
      <c r="BD280" s="224"/>
      <c r="BE280" s="206"/>
      <c r="BF280" s="206"/>
      <c r="BG280" s="206"/>
      <c r="BH280" s="206"/>
      <c r="BI280" s="206"/>
      <c r="BJ280" s="206"/>
      <c r="BK280" s="206"/>
      <c r="BL280" s="206"/>
      <c r="BM280" s="211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  <c r="BZ280" s="225"/>
      <c r="CA280" s="217"/>
      <c r="CB280" s="217"/>
      <c r="CC280" s="226"/>
      <c r="CD280" s="206"/>
    </row>
  </sheetData>
  <mergeCells count="22">
    <mergeCell ref="BO2:BW2"/>
    <mergeCell ref="AT1:AY1"/>
    <mergeCell ref="AZ1:BB1"/>
    <mergeCell ref="BC1:BF1"/>
    <mergeCell ref="BZ1:CC1"/>
    <mergeCell ref="AM2:AO2"/>
    <mergeCell ref="AP2:AR2"/>
    <mergeCell ref="AT2:AV2"/>
    <mergeCell ref="AW2:AY2"/>
    <mergeCell ref="BC2:BD2"/>
    <mergeCell ref="BE2:BF2"/>
    <mergeCell ref="AM1:AR1"/>
    <mergeCell ref="AD1:AE1"/>
    <mergeCell ref="AF1:AG1"/>
    <mergeCell ref="AH1:AI1"/>
    <mergeCell ref="AJ1:AK1"/>
    <mergeCell ref="F1:I1"/>
    <mergeCell ref="N1:Q1"/>
    <mergeCell ref="T1:W1"/>
    <mergeCell ref="X1:Y1"/>
    <mergeCell ref="Z1:AA1"/>
    <mergeCell ref="AB1:A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2022-12-14T22:14:50Z</dcterms:created>
  <dcterms:modified xsi:type="dcterms:W3CDTF">2022-12-14T22:18:12Z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2022-12-14T22:14:54Z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93e23248-fbd8-4930-b959-d158637e2314</vt:lpwstr>
  </property>
  <property fmtid="{D5CDD505-2E9C-101B-9397-08002B2CF9AE}" pid="8" name="MSIP_Label_07d721ce-65e0-4caf-a503-75114c3e06ab_ContentBits">
    <vt:lpwstr>0</vt:lpwstr>
  </property>
</Properties>
</file>