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79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106" i="1" l="1"/>
  <c r="L106" i="1"/>
  <c r="M105" i="1"/>
  <c r="L105" i="1"/>
  <c r="K99" i="1"/>
  <c r="J99" i="1"/>
  <c r="I99" i="1"/>
  <c r="H99" i="1"/>
  <c r="G99" i="1"/>
  <c r="F99" i="1"/>
  <c r="E99" i="1"/>
  <c r="D99" i="1"/>
  <c r="C99" i="1"/>
  <c r="B99" i="1"/>
  <c r="M98" i="1"/>
  <c r="L98" i="1"/>
  <c r="M97" i="1"/>
  <c r="L97" i="1"/>
  <c r="M96" i="1"/>
  <c r="L96" i="1"/>
  <c r="M95" i="1"/>
  <c r="L95" i="1"/>
  <c r="K88" i="1"/>
  <c r="J88" i="1"/>
  <c r="I88" i="1"/>
  <c r="H88" i="1"/>
  <c r="G88" i="1"/>
  <c r="F88" i="1"/>
  <c r="E88" i="1"/>
  <c r="D88" i="1"/>
  <c r="C88" i="1"/>
  <c r="B88" i="1"/>
  <c r="M87" i="1"/>
  <c r="L87" i="1"/>
  <c r="M86" i="1"/>
  <c r="L86" i="1"/>
  <c r="M85" i="1"/>
  <c r="L85" i="1"/>
  <c r="M84" i="1"/>
  <c r="L84" i="1"/>
  <c r="AE76" i="1"/>
  <c r="AD76" i="1"/>
  <c r="AE75" i="1"/>
  <c r="AD75" i="1"/>
  <c r="K71" i="1"/>
  <c r="J71" i="1"/>
  <c r="I71" i="1"/>
  <c r="H71" i="1"/>
  <c r="G71" i="1"/>
  <c r="F71" i="1"/>
  <c r="E71" i="1"/>
  <c r="D71" i="1"/>
  <c r="C71" i="1"/>
  <c r="B71" i="1"/>
  <c r="AE70" i="1"/>
  <c r="AD70" i="1"/>
  <c r="AE69" i="1"/>
  <c r="AD69" i="1"/>
  <c r="AE68" i="1"/>
  <c r="AD68" i="1"/>
  <c r="AE67" i="1"/>
  <c r="AD67" i="1"/>
  <c r="K62" i="1"/>
  <c r="J62" i="1"/>
  <c r="I62" i="1"/>
  <c r="H62" i="1"/>
  <c r="G62" i="1"/>
  <c r="F62" i="1"/>
  <c r="E62" i="1"/>
  <c r="D62" i="1"/>
  <c r="C62" i="1"/>
  <c r="B62" i="1"/>
  <c r="AE61" i="1"/>
  <c r="AD61" i="1"/>
  <c r="AE60" i="1"/>
  <c r="AD60" i="1"/>
  <c r="AE59" i="1"/>
  <c r="AD59" i="1"/>
  <c r="AE58" i="1"/>
  <c r="AD58" i="1"/>
  <c r="AD62" i="1" s="1"/>
  <c r="N43" i="1"/>
  <c r="K43" i="1"/>
  <c r="D43" i="1"/>
  <c r="U42" i="1"/>
  <c r="AC42" i="1" s="1"/>
  <c r="N42" i="1"/>
  <c r="AB42" i="1" s="1"/>
  <c r="J42" i="1"/>
  <c r="I42" i="1"/>
  <c r="G42" i="1"/>
  <c r="D42" i="1"/>
  <c r="AD41" i="1"/>
  <c r="U41" i="1"/>
  <c r="AC41" i="1" s="1"/>
  <c r="N41" i="1"/>
  <c r="AB41" i="1" s="1"/>
  <c r="J41" i="1"/>
  <c r="I41" i="1"/>
  <c r="G41" i="1"/>
  <c r="D41" i="1"/>
  <c r="U40" i="1"/>
  <c r="AC40" i="1" s="1"/>
  <c r="N40" i="1"/>
  <c r="AB40" i="1" s="1"/>
  <c r="J40" i="1"/>
  <c r="I40" i="1"/>
  <c r="G40" i="1"/>
  <c r="D40" i="1"/>
  <c r="AD39" i="1"/>
  <c r="U39" i="1"/>
  <c r="AC39" i="1" s="1"/>
  <c r="N39" i="1"/>
  <c r="AB39" i="1" s="1"/>
  <c r="J39" i="1"/>
  <c r="I39" i="1"/>
  <c r="G39" i="1"/>
  <c r="D39" i="1"/>
  <c r="U38" i="1"/>
  <c r="AC38" i="1" s="1"/>
  <c r="N38" i="1"/>
  <c r="AB38" i="1" s="1"/>
  <c r="J38" i="1"/>
  <c r="I38" i="1"/>
  <c r="G38" i="1"/>
  <c r="D38" i="1"/>
  <c r="U37" i="1"/>
  <c r="AC37" i="1" s="1"/>
  <c r="N37" i="1"/>
  <c r="AB37" i="1" s="1"/>
  <c r="J37" i="1"/>
  <c r="I37" i="1"/>
  <c r="G37" i="1"/>
  <c r="D37" i="1"/>
  <c r="U36" i="1"/>
  <c r="AC36" i="1" s="1"/>
  <c r="N36" i="1"/>
  <c r="AB36" i="1" s="1"/>
  <c r="J36" i="1"/>
  <c r="K36" i="1" s="1"/>
  <c r="I36" i="1"/>
  <c r="G36" i="1"/>
  <c r="D36" i="1"/>
  <c r="U35" i="1"/>
  <c r="AC35" i="1" s="1"/>
  <c r="N35" i="1"/>
  <c r="AB35" i="1" s="1"/>
  <c r="J35" i="1"/>
  <c r="I35" i="1"/>
  <c r="G35" i="1"/>
  <c r="D35" i="1"/>
  <c r="AD34" i="1"/>
  <c r="U34" i="1"/>
  <c r="AC34" i="1" s="1"/>
  <c r="N34" i="1"/>
  <c r="AB34" i="1" s="1"/>
  <c r="J34" i="1"/>
  <c r="I34" i="1"/>
  <c r="G34" i="1"/>
  <c r="D34" i="1"/>
  <c r="U33" i="1"/>
  <c r="AC33" i="1" s="1"/>
  <c r="N33" i="1"/>
  <c r="AB33" i="1" s="1"/>
  <c r="J33" i="1"/>
  <c r="I33" i="1"/>
  <c r="G33" i="1"/>
  <c r="D33" i="1"/>
  <c r="AD32" i="1"/>
  <c r="U32" i="1"/>
  <c r="AC32" i="1" s="1"/>
  <c r="N32" i="1"/>
  <c r="AB32" i="1" s="1"/>
  <c r="J32" i="1"/>
  <c r="I32" i="1"/>
  <c r="G32" i="1"/>
  <c r="D32" i="1"/>
  <c r="U31" i="1"/>
  <c r="AC31" i="1" s="1"/>
  <c r="N31" i="1"/>
  <c r="AB31" i="1" s="1"/>
  <c r="J31" i="1"/>
  <c r="I31" i="1"/>
  <c r="G31" i="1"/>
  <c r="D31" i="1"/>
  <c r="U30" i="1"/>
  <c r="AC30" i="1" s="1"/>
  <c r="N30" i="1"/>
  <c r="AB30" i="1" s="1"/>
  <c r="J30" i="1"/>
  <c r="I30" i="1"/>
  <c r="G30" i="1"/>
  <c r="D30" i="1"/>
  <c r="U29" i="1"/>
  <c r="AC29" i="1" s="1"/>
  <c r="N29" i="1"/>
  <c r="AB29" i="1" s="1"/>
  <c r="J29" i="1"/>
  <c r="I29" i="1"/>
  <c r="G29" i="1"/>
  <c r="D29" i="1"/>
  <c r="U28" i="1"/>
  <c r="AC28" i="1" s="1"/>
  <c r="N28" i="1"/>
  <c r="AB28" i="1" s="1"/>
  <c r="J28" i="1"/>
  <c r="K28" i="1" s="1"/>
  <c r="I28" i="1"/>
  <c r="G28" i="1"/>
  <c r="D28" i="1"/>
  <c r="U27" i="1"/>
  <c r="AC27" i="1" s="1"/>
  <c r="N27" i="1"/>
  <c r="AB27" i="1" s="1"/>
  <c r="J27" i="1"/>
  <c r="I27" i="1"/>
  <c r="G27" i="1"/>
  <c r="D27" i="1"/>
  <c r="AD26" i="1"/>
  <c r="U26" i="1"/>
  <c r="AC26" i="1" s="1"/>
  <c r="N26" i="1"/>
  <c r="AB26" i="1" s="1"/>
  <c r="J26" i="1"/>
  <c r="I26" i="1"/>
  <c r="G26" i="1"/>
  <c r="D26" i="1"/>
  <c r="U25" i="1"/>
  <c r="N25" i="1"/>
  <c r="AB25" i="1" s="1"/>
  <c r="J25" i="1"/>
  <c r="I25" i="1"/>
  <c r="G25" i="1"/>
  <c r="D25" i="1"/>
  <c r="AD24" i="1"/>
  <c r="U24" i="1"/>
  <c r="AC24" i="1" s="1"/>
  <c r="N24" i="1"/>
  <c r="AB24" i="1" s="1"/>
  <c r="J24" i="1"/>
  <c r="I24" i="1"/>
  <c r="G24" i="1"/>
  <c r="D24" i="1"/>
  <c r="U23" i="1"/>
  <c r="AC23" i="1" s="1"/>
  <c r="N23" i="1"/>
  <c r="AB23" i="1" s="1"/>
  <c r="J23" i="1"/>
  <c r="I23" i="1"/>
  <c r="G23" i="1"/>
  <c r="D23" i="1"/>
  <c r="U22" i="1"/>
  <c r="AE22" i="1" s="1"/>
  <c r="N22" i="1"/>
  <c r="AB22" i="1" s="1"/>
  <c r="J22" i="1"/>
  <c r="I22" i="1"/>
  <c r="G22" i="1"/>
  <c r="D22" i="1"/>
  <c r="U21" i="1"/>
  <c r="AC21" i="1" s="1"/>
  <c r="N21" i="1"/>
  <c r="AB21" i="1" s="1"/>
  <c r="J21" i="1"/>
  <c r="I21" i="1"/>
  <c r="G21" i="1"/>
  <c r="D21" i="1"/>
  <c r="AE20" i="1"/>
  <c r="U20" i="1"/>
  <c r="AC20" i="1" s="1"/>
  <c r="N20" i="1"/>
  <c r="AB20" i="1" s="1"/>
  <c r="J20" i="1"/>
  <c r="I20" i="1"/>
  <c r="G20" i="1"/>
  <c r="D20" i="1"/>
  <c r="AD19" i="1"/>
  <c r="U19" i="1"/>
  <c r="AC19" i="1" s="1"/>
  <c r="N19" i="1"/>
  <c r="AB19" i="1" s="1"/>
  <c r="J19" i="1"/>
  <c r="I19" i="1"/>
  <c r="G19" i="1"/>
  <c r="D19" i="1"/>
  <c r="U18" i="1"/>
  <c r="AC18" i="1" s="1"/>
  <c r="N18" i="1"/>
  <c r="AB18" i="1" s="1"/>
  <c r="J18" i="1"/>
  <c r="I18" i="1"/>
  <c r="G18" i="1"/>
  <c r="D18" i="1"/>
  <c r="U17" i="1"/>
  <c r="AC17" i="1" s="1"/>
  <c r="N17" i="1"/>
  <c r="AB17" i="1" s="1"/>
  <c r="J17" i="1"/>
  <c r="I17" i="1"/>
  <c r="G17" i="1"/>
  <c r="D17" i="1"/>
  <c r="U16" i="1"/>
  <c r="AC16" i="1" s="1"/>
  <c r="N16" i="1"/>
  <c r="AB16" i="1" s="1"/>
  <c r="J16" i="1"/>
  <c r="I16" i="1"/>
  <c r="G16" i="1"/>
  <c r="D16" i="1"/>
  <c r="AD15" i="1"/>
  <c r="U15" i="1"/>
  <c r="AC15" i="1" s="1"/>
  <c r="N15" i="1"/>
  <c r="AB15" i="1" s="1"/>
  <c r="J15" i="1"/>
  <c r="I15" i="1"/>
  <c r="G15" i="1"/>
  <c r="D15" i="1"/>
  <c r="AD14" i="1"/>
  <c r="U14" i="1"/>
  <c r="AC14" i="1" s="1"/>
  <c r="N14" i="1"/>
  <c r="AB14" i="1" s="1"/>
  <c r="J14" i="1"/>
  <c r="I14" i="1"/>
  <c r="G14" i="1"/>
  <c r="D14" i="1"/>
  <c r="U13" i="1"/>
  <c r="AC13" i="1" s="1"/>
  <c r="N13" i="1"/>
  <c r="AB13" i="1" s="1"/>
  <c r="J13" i="1"/>
  <c r="I13" i="1"/>
  <c r="G13" i="1"/>
  <c r="D13" i="1"/>
  <c r="U12" i="1"/>
  <c r="AC12" i="1" s="1"/>
  <c r="N12" i="1"/>
  <c r="AB12" i="1" s="1"/>
  <c r="J12" i="1"/>
  <c r="I12" i="1"/>
  <c r="G12" i="1"/>
  <c r="D12" i="1"/>
  <c r="AD11" i="1"/>
  <c r="U11" i="1"/>
  <c r="AC11" i="1" s="1"/>
  <c r="N11" i="1"/>
  <c r="AB11" i="1" s="1"/>
  <c r="J11" i="1"/>
  <c r="I11" i="1"/>
  <c r="G11" i="1"/>
  <c r="D11" i="1"/>
  <c r="U10" i="1"/>
  <c r="AC10" i="1" s="1"/>
  <c r="N10" i="1"/>
  <c r="AB10" i="1" s="1"/>
  <c r="J10" i="1"/>
  <c r="I10" i="1"/>
  <c r="G10" i="1"/>
  <c r="D10" i="1"/>
  <c r="AE9" i="1"/>
  <c r="U9" i="1"/>
  <c r="AC9" i="1" s="1"/>
  <c r="N9" i="1"/>
  <c r="AB9" i="1" s="1"/>
  <c r="J9" i="1"/>
  <c r="I9" i="1"/>
  <c r="G9" i="1"/>
  <c r="D9" i="1"/>
  <c r="U8" i="1"/>
  <c r="AC8" i="1" s="1"/>
  <c r="N8" i="1"/>
  <c r="AB8" i="1" s="1"/>
  <c r="J8" i="1"/>
  <c r="I8" i="1"/>
  <c r="G8" i="1"/>
  <c r="D8" i="1"/>
  <c r="AD7" i="1"/>
  <c r="U7" i="1"/>
  <c r="AC7" i="1" s="1"/>
  <c r="N7" i="1"/>
  <c r="AB7" i="1" s="1"/>
  <c r="J7" i="1"/>
  <c r="I7" i="1"/>
  <c r="G7" i="1"/>
  <c r="D7" i="1"/>
  <c r="U6" i="1"/>
  <c r="AC6" i="1" s="1"/>
  <c r="N6" i="1"/>
  <c r="AB6" i="1" s="1"/>
  <c r="J6" i="1"/>
  <c r="I6" i="1"/>
  <c r="G6" i="1"/>
  <c r="D6" i="1"/>
  <c r="AD5" i="1"/>
  <c r="U5" i="1"/>
  <c r="AC5" i="1" s="1"/>
  <c r="N5" i="1"/>
  <c r="AB5" i="1" s="1"/>
  <c r="J5" i="1"/>
  <c r="I5" i="1"/>
  <c r="G5" i="1"/>
  <c r="D5" i="1"/>
  <c r="U4" i="1"/>
  <c r="AC4" i="1" s="1"/>
  <c r="N4" i="1"/>
  <c r="AB4" i="1" s="1"/>
  <c r="J4" i="1"/>
  <c r="I4" i="1"/>
  <c r="G4" i="1"/>
  <c r="D4" i="1"/>
  <c r="AD3" i="1"/>
  <c r="U3" i="1"/>
  <c r="AC3" i="1" s="1"/>
  <c r="N3" i="1"/>
  <c r="AB3" i="1" s="1"/>
  <c r="J3" i="1"/>
  <c r="I3" i="1"/>
  <c r="G3" i="1"/>
  <c r="D3" i="1"/>
  <c r="K21" i="1" l="1"/>
  <c r="K37" i="1"/>
  <c r="AC22" i="1"/>
  <c r="AE62" i="1"/>
  <c r="M88" i="1"/>
  <c r="K7" i="1"/>
  <c r="K38" i="1"/>
  <c r="K39" i="1"/>
  <c r="K10" i="1"/>
  <c r="AE4" i="1"/>
  <c r="K25" i="1"/>
  <c r="K30" i="1"/>
  <c r="K32" i="1"/>
  <c r="K35" i="1"/>
  <c r="K41" i="1"/>
  <c r="K6" i="1"/>
  <c r="K22" i="1"/>
  <c r="K4" i="1"/>
  <c r="K11" i="1"/>
  <c r="K16" i="1"/>
  <c r="K17" i="1"/>
  <c r="K18" i="1"/>
  <c r="K27" i="1"/>
  <c r="K29" i="1"/>
  <c r="K31" i="1"/>
  <c r="K40" i="1"/>
  <c r="AE27" i="1"/>
  <c r="AD71" i="1"/>
  <c r="AE71" i="1"/>
  <c r="M99" i="1"/>
  <c r="K5" i="1"/>
  <c r="K3" i="1"/>
  <c r="K8" i="1"/>
  <c r="K9" i="1"/>
  <c r="AE25" i="1"/>
  <c r="AC25" i="1"/>
  <c r="K33" i="1"/>
  <c r="K15" i="1"/>
  <c r="K20" i="1"/>
  <c r="K23" i="1"/>
  <c r="K24" i="1"/>
  <c r="K12" i="1"/>
  <c r="K13" i="1"/>
  <c r="K14" i="1"/>
  <c r="K19" i="1"/>
  <c r="K26" i="1"/>
  <c r="L88" i="1"/>
  <c r="K42" i="1"/>
  <c r="L99" i="1"/>
  <c r="K34" i="1"/>
</calcChain>
</file>

<file path=xl/sharedStrings.xml><?xml version="1.0" encoding="utf-8"?>
<sst xmlns="http://schemas.openxmlformats.org/spreadsheetml/2006/main" count="378" uniqueCount="173">
  <si>
    <t>Location</t>
  </si>
  <si>
    <t>Sagarin Rating</t>
  </si>
  <si>
    <t>In State</t>
  </si>
  <si>
    <t>S+P</t>
  </si>
  <si>
    <t>Bowl</t>
  </si>
  <si>
    <t>Day</t>
  </si>
  <si>
    <t>Date</t>
  </si>
  <si>
    <t>Time EST</t>
  </si>
  <si>
    <t>Network</t>
  </si>
  <si>
    <t>Away</t>
  </si>
  <si>
    <t>Conf</t>
  </si>
  <si>
    <t>Home</t>
  </si>
  <si>
    <t>Favorite</t>
  </si>
  <si>
    <t>Underdog</t>
  </si>
  <si>
    <t>Spread</t>
  </si>
  <si>
    <t>O/U</t>
  </si>
  <si>
    <t>Visitors</t>
  </si>
  <si>
    <t>Straight Up</t>
  </si>
  <si>
    <t>Against the Spread</t>
  </si>
  <si>
    <t>Sagarin Favorite</t>
  </si>
  <si>
    <t>New Head Coach</t>
  </si>
  <si>
    <t>Diff</t>
  </si>
  <si>
    <t>New Mexico</t>
  </si>
  <si>
    <t>Sat</t>
  </si>
  <si>
    <t>ESPN</t>
  </si>
  <si>
    <t>UT San Antonio</t>
  </si>
  <si>
    <t>Las Vegas</t>
  </si>
  <si>
    <t>ABC</t>
  </si>
  <si>
    <t>Houston</t>
  </si>
  <si>
    <t>San Diego State</t>
  </si>
  <si>
    <t>AutoNation Cure</t>
  </si>
  <si>
    <t>CBSSN</t>
  </si>
  <si>
    <t>Central Florida</t>
  </si>
  <si>
    <t>Arkansas State</t>
  </si>
  <si>
    <t>Camellia</t>
  </si>
  <si>
    <t>Appalachian State</t>
  </si>
  <si>
    <t>Toledo</t>
  </si>
  <si>
    <t>R+L Carriers New Orleans</t>
  </si>
  <si>
    <t>Southern Miss</t>
  </si>
  <si>
    <t>UL Lafayette</t>
  </si>
  <si>
    <t>Miami Beach</t>
  </si>
  <si>
    <t>Mon</t>
  </si>
  <si>
    <t>Central Michigan</t>
  </si>
  <si>
    <t>Tulsa</t>
  </si>
  <si>
    <t>Boca Raton</t>
  </si>
  <si>
    <t>Tues</t>
  </si>
  <si>
    <t>Memphis</t>
  </si>
  <si>
    <t>Western Kentucky</t>
  </si>
  <si>
    <t>Poinsetta</t>
  </si>
  <si>
    <t>Weds</t>
  </si>
  <si>
    <t>BYU</t>
  </si>
  <si>
    <t>Wyoming</t>
  </si>
  <si>
    <t>Famous Idaho Potato</t>
  </si>
  <si>
    <t>Thurs</t>
  </si>
  <si>
    <t>Idaho</t>
  </si>
  <si>
    <t>Colorado State</t>
  </si>
  <si>
    <t>Bahamas</t>
  </si>
  <si>
    <t>Fri</t>
  </si>
  <si>
    <t>Old Dominion</t>
  </si>
  <si>
    <t>Eastern Michigan</t>
  </si>
  <si>
    <t>Armed Forces</t>
  </si>
  <si>
    <t>Louisiana Tech</t>
  </si>
  <si>
    <t>Navy</t>
  </si>
  <si>
    <t>Dollar General</t>
  </si>
  <si>
    <t>Ohio</t>
  </si>
  <si>
    <t>Troy</t>
  </si>
  <si>
    <t>Hawaii</t>
  </si>
  <si>
    <t>Middle Tenn St</t>
  </si>
  <si>
    <t>NL</t>
  </si>
  <si>
    <t>St Petersburg</t>
  </si>
  <si>
    <t>Mississippi State</t>
  </si>
  <si>
    <t>Miami (OH)</t>
  </si>
  <si>
    <t>QuickLane</t>
  </si>
  <si>
    <t>Boston College</t>
  </si>
  <si>
    <t>Maryland</t>
  </si>
  <si>
    <t>Independence</t>
  </si>
  <si>
    <t>ESPN2</t>
  </si>
  <si>
    <t>North Carolina St</t>
  </si>
  <si>
    <t>Vanderbilt</t>
  </si>
  <si>
    <t>Heart of Dallas</t>
  </si>
  <si>
    <t>Army</t>
  </si>
  <si>
    <t>North Texas</t>
  </si>
  <si>
    <t>Military</t>
  </si>
  <si>
    <t>Temple</t>
  </si>
  <si>
    <t>Wake Forest</t>
  </si>
  <si>
    <t>Holiday</t>
  </si>
  <si>
    <t>Minnesota</t>
  </si>
  <si>
    <t>Washington State</t>
  </si>
  <si>
    <t>Cactus</t>
  </si>
  <si>
    <t>Boise State</t>
  </si>
  <si>
    <t>Baylor</t>
  </si>
  <si>
    <t>New Era Pinstripe</t>
  </si>
  <si>
    <t>Northwestern</t>
  </si>
  <si>
    <t>Pittsburgh</t>
  </si>
  <si>
    <t>Russell Athletic</t>
  </si>
  <si>
    <t>Miami (FL)</t>
  </si>
  <si>
    <t>West Virginia</t>
  </si>
  <si>
    <t>Foster Farms</t>
  </si>
  <si>
    <t>Fox</t>
  </si>
  <si>
    <t>Utah</t>
  </si>
  <si>
    <t>Indiana</t>
  </si>
  <si>
    <t>Texas</t>
  </si>
  <si>
    <t>Kansas State</t>
  </si>
  <si>
    <t>Texas A&amp;M</t>
  </si>
  <si>
    <t>Birmingham</t>
  </si>
  <si>
    <t>South Florida</t>
  </si>
  <si>
    <t>South Carolina</t>
  </si>
  <si>
    <t>Belk</t>
  </si>
  <si>
    <t>Virginia Tech</t>
  </si>
  <si>
    <t>Arkansas</t>
  </si>
  <si>
    <t>Alamo</t>
  </si>
  <si>
    <t>Colorado</t>
  </si>
  <si>
    <t>Oklahoma State</t>
  </si>
  <si>
    <t>Liberty</t>
  </si>
  <si>
    <t>Georgia</t>
  </si>
  <si>
    <t>TCU</t>
  </si>
  <si>
    <t>Sun</t>
  </si>
  <si>
    <t>CBS</t>
  </si>
  <si>
    <t>Stanford</t>
  </si>
  <si>
    <t>North Carolina</t>
  </si>
  <si>
    <t>Music City</t>
  </si>
  <si>
    <t>Nebraska</t>
  </si>
  <si>
    <t>Tennessee</t>
  </si>
  <si>
    <t>Arizona</t>
  </si>
  <si>
    <t>Air Force</t>
  </si>
  <si>
    <t>South Alabama</t>
  </si>
  <si>
    <t>Orange</t>
  </si>
  <si>
    <t>Florida State</t>
  </si>
  <si>
    <t>Michigan</t>
  </si>
  <si>
    <t>TaxSlayer</t>
  </si>
  <si>
    <t>Georgia Tech</t>
  </si>
  <si>
    <t>Kentucky</t>
  </si>
  <si>
    <t>Citrus</t>
  </si>
  <si>
    <t>LSU</t>
  </si>
  <si>
    <t>Louisville</t>
  </si>
  <si>
    <t>Chick-fil-A Peach</t>
  </si>
  <si>
    <t>Washington</t>
  </si>
  <si>
    <t>Alabama</t>
  </si>
  <si>
    <t>Fiesta</t>
  </si>
  <si>
    <t>Ohio State</t>
  </si>
  <si>
    <t>Clemson</t>
  </si>
  <si>
    <t>Outback</t>
  </si>
  <si>
    <t>Florida</t>
  </si>
  <si>
    <t>Iowa</t>
  </si>
  <si>
    <t>Cotton</t>
  </si>
  <si>
    <t>Western Michigan</t>
  </si>
  <si>
    <t>Wisconsin</t>
  </si>
  <si>
    <t>Rose</t>
  </si>
  <si>
    <t>Southern Cal</t>
  </si>
  <si>
    <t>Penn State</t>
  </si>
  <si>
    <t>Sugar</t>
  </si>
  <si>
    <t>Auburn</t>
  </si>
  <si>
    <t>Oklahoma</t>
  </si>
  <si>
    <t>CFP National Championship</t>
  </si>
  <si>
    <t>Totals</t>
  </si>
  <si>
    <t>Fav</t>
  </si>
  <si>
    <t>Win</t>
  </si>
  <si>
    <t>Loss</t>
  </si>
  <si>
    <t>Bowl Recap</t>
  </si>
  <si>
    <t>PK</t>
  </si>
  <si>
    <t>0-3.0</t>
  </si>
  <si>
    <t>3.5-7.0</t>
  </si>
  <si>
    <t>7.5-10.0</t>
  </si>
  <si>
    <t>10.0+</t>
  </si>
  <si>
    <t>Overall w/o PK</t>
  </si>
  <si>
    <t>Sagarin Fav</t>
  </si>
  <si>
    <t>Won</t>
  </si>
  <si>
    <t>Lost</t>
  </si>
  <si>
    <t>Using Sagarin Fav</t>
  </si>
  <si>
    <t>On Spreads</t>
  </si>
  <si>
    <t>Total 2011-2015</t>
  </si>
  <si>
    <t>Spread Favorite</t>
  </si>
  <si>
    <t>Using Sagarin Favorite when Spread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</si>
</sst>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_(* #,##0_);_(* \(#,##0\);_(* &quot;-&quot;??_);_(@_)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2">
    <xf numFmtId="0" fontId="0" fillId="0" borderId="0" xfId="0"/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5" fontId="4" fillId="0" borderId="3" xfId="0" applyNumberFormat="1" applyFont="1" applyBorder="1" applyAlignment="1">
      <alignment horizontal="center" wrapText="1"/>
    </xf>
    <xf numFmtId="41" fontId="3" fillId="0" borderId="3" xfId="0" applyNumberFormat="1" applyFont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43" fontId="3" fillId="0" borderId="3" xfId="1" applyFont="1" applyBorder="1" applyAlignment="1">
      <alignment horizontal="center" wrapText="1"/>
    </xf>
    <xf numFmtId="166" fontId="3" fillId="0" borderId="1" xfId="1" applyNumberFormat="1" applyFont="1" applyBorder="1" applyAlignment="1">
      <alignment horizontal="center" wrapText="1"/>
    </xf>
    <xf numFmtId="166" fontId="3" fillId="0" borderId="2" xfId="1" applyNumberFormat="1" applyFont="1" applyBorder="1" applyAlignment="1">
      <alignment horizontal="center" wrapText="1"/>
    </xf>
    <xf numFmtId="0" fontId="7" fillId="2" borderId="0" xfId="0" applyNumberFormat="1" applyFont="1" applyFill="1" applyAlignment="1">
      <alignment horizontal="center" wrapText="1"/>
    </xf>
    <xf numFmtId="0" fontId="8" fillId="0" borderId="6" xfId="1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7" fontId="7" fillId="2" borderId="0" xfId="1" applyNumberFormat="1" applyFont="1" applyFill="1" applyAlignment="1">
      <alignment horizontal="center" wrapText="1"/>
    </xf>
    <xf numFmtId="167" fontId="8" fillId="0" borderId="1" xfId="1" applyNumberFormat="1" applyFont="1" applyBorder="1" applyAlignment="1">
      <alignment horizontal="center" wrapText="1"/>
    </xf>
    <xf numFmtId="167" fontId="8" fillId="0" borderId="2" xfId="1" applyNumberFormat="1" applyFont="1" applyBorder="1" applyAlignment="1">
      <alignment horizontal="center" wrapText="1"/>
    </xf>
    <xf numFmtId="167" fontId="8" fillId="0" borderId="0" xfId="1" applyNumberFormat="1" applyFont="1" applyBorder="1" applyAlignment="1">
      <alignment horizontal="center" wrapText="1"/>
    </xf>
    <xf numFmtId="167" fontId="8" fillId="0" borderId="9" xfId="1" applyNumberFormat="1" applyFont="1" applyBorder="1" applyAlignment="1">
      <alignment horizontal="center" wrapText="1"/>
    </xf>
    <xf numFmtId="166" fontId="8" fillId="0" borderId="0" xfId="1" applyNumberFormat="1" applyFont="1" applyBorder="1" applyAlignment="1">
      <alignment horizontal="center" wrapText="1"/>
    </xf>
    <xf numFmtId="1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41" fontId="3" fillId="0" borderId="12" xfId="0" applyNumberFormat="1" applyFont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3" fontId="3" fillId="0" borderId="12" xfId="1" applyFont="1" applyBorder="1" applyAlignment="1">
      <alignment horizontal="center"/>
    </xf>
    <xf numFmtId="166" fontId="3" fillId="0" borderId="10" xfId="1" applyNumberFormat="1" applyFont="1" applyBorder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167" fontId="11" fillId="0" borderId="7" xfId="1" applyNumberFormat="1" applyFont="1" applyBorder="1" applyAlignment="1">
      <alignment horizontal="center" vertical="center" wrapText="1"/>
    </xf>
    <xf numFmtId="167" fontId="11" fillId="0" borderId="6" xfId="1" applyNumberFormat="1" applyFont="1" applyBorder="1" applyAlignment="1">
      <alignment horizontal="center" vertical="center" wrapText="1"/>
    </xf>
    <xf numFmtId="167" fontId="11" fillId="0" borderId="8" xfId="1" applyNumberFormat="1" applyFont="1" applyBorder="1" applyAlignment="1">
      <alignment horizontal="center" vertical="center" wrapText="1"/>
    </xf>
    <xf numFmtId="167" fontId="11" fillId="0" borderId="0" xfId="1" applyNumberFormat="1" applyFont="1" applyBorder="1" applyAlignment="1">
      <alignment horizontal="center" wrapText="1"/>
    </xf>
    <xf numFmtId="164" fontId="10" fillId="0" borderId="13" xfId="0" applyNumberFormat="1" applyFont="1" applyFill="1" applyBorder="1" applyAlignment="1">
      <alignment horizontal="center"/>
    </xf>
    <xf numFmtId="166" fontId="11" fillId="0" borderId="0" xfId="1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2" fillId="3" borderId="4" xfId="0" applyFont="1" applyFill="1" applyBorder="1"/>
    <xf numFmtId="0" fontId="12" fillId="3" borderId="4" xfId="0" applyFont="1" applyFill="1" applyBorder="1" applyAlignment="1"/>
    <xf numFmtId="164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168" fontId="4" fillId="3" borderId="5" xfId="0" applyNumberFormat="1" applyFont="1" applyFill="1" applyBorder="1" applyAlignment="1">
      <alignment horizontal="center"/>
    </xf>
    <xf numFmtId="43" fontId="12" fillId="3" borderId="0" xfId="1" applyFont="1" applyFill="1" applyBorder="1" applyAlignment="1">
      <alignment horizontal="center"/>
    </xf>
    <xf numFmtId="166" fontId="12" fillId="3" borderId="4" xfId="1" applyNumberFormat="1" applyFont="1" applyFill="1" applyBorder="1"/>
    <xf numFmtId="166" fontId="12" fillId="3" borderId="5" xfId="1" applyNumberFormat="1" applyFont="1" applyFill="1" applyBorder="1"/>
    <xf numFmtId="167" fontId="12" fillId="3" borderId="0" xfId="1" applyNumberFormat="1" applyFont="1" applyFill="1" applyBorder="1"/>
    <xf numFmtId="168" fontId="12" fillId="3" borderId="9" xfId="0" applyNumberFormat="1" applyFont="1" applyFill="1" applyBorder="1" applyAlignment="1">
      <alignment horizontal="center"/>
    </xf>
    <xf numFmtId="0" fontId="12" fillId="3" borderId="4" xfId="0" applyNumberFormat="1" applyFont="1" applyFill="1" applyBorder="1" applyAlignment="1">
      <alignment horizontal="center"/>
    </xf>
    <xf numFmtId="0" fontId="12" fillId="3" borderId="0" xfId="0" applyNumberFormat="1" applyFont="1" applyFill="1" applyBorder="1" applyAlignment="1">
      <alignment horizontal="center"/>
    </xf>
    <xf numFmtId="0" fontId="12" fillId="3" borderId="5" xfId="0" applyNumberFormat="1" applyFont="1" applyFill="1" applyBorder="1" applyAlignment="1">
      <alignment horizontal="center"/>
    </xf>
    <xf numFmtId="166" fontId="12" fillId="3" borderId="0" xfId="1" applyNumberFormat="1" applyFont="1" applyFill="1" applyBorder="1"/>
    <xf numFmtId="168" fontId="4" fillId="3" borderId="9" xfId="0" applyNumberFormat="1" applyFont="1" applyFill="1" applyBorder="1" applyAlignment="1">
      <alignment horizontal="center"/>
    </xf>
    <xf numFmtId="0" fontId="12" fillId="0" borderId="4" xfId="0" applyFont="1" applyFill="1" applyBorder="1"/>
    <xf numFmtId="0" fontId="12" fillId="0" borderId="4" xfId="0" applyFont="1" applyFill="1" applyBorder="1" applyAlignment="1"/>
    <xf numFmtId="164" fontId="12" fillId="0" borderId="5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8" fontId="4" fillId="0" borderId="4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166" fontId="12" fillId="0" borderId="4" xfId="1" applyNumberFormat="1" applyFont="1" applyFill="1" applyBorder="1"/>
    <xf numFmtId="166" fontId="12" fillId="0" borderId="5" xfId="1" applyNumberFormat="1" applyFont="1" applyFill="1" applyBorder="1"/>
    <xf numFmtId="167" fontId="12" fillId="0" borderId="0" xfId="1" applyNumberFormat="1" applyFont="1" applyFill="1" applyBorder="1"/>
    <xf numFmtId="168" fontId="12" fillId="0" borderId="9" xfId="0" applyNumberFormat="1" applyFont="1" applyFill="1" applyBorder="1" applyAlignment="1">
      <alignment horizontal="center"/>
    </xf>
    <xf numFmtId="0" fontId="12" fillId="0" borderId="4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center"/>
    </xf>
    <xf numFmtId="166" fontId="12" fillId="0" borderId="0" xfId="1" applyNumberFormat="1" applyFont="1" applyFill="1" applyBorder="1"/>
    <xf numFmtId="168" fontId="4" fillId="0" borderId="9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3" borderId="4" xfId="0" quotePrefix="1" applyFont="1" applyFill="1" applyBorder="1"/>
    <xf numFmtId="166" fontId="12" fillId="3" borderId="4" xfId="1" applyNumberFormat="1" applyFont="1" applyFill="1" applyBorder="1" applyAlignment="1">
      <alignment horizontal="center"/>
    </xf>
    <xf numFmtId="166" fontId="12" fillId="3" borderId="5" xfId="1" applyNumberFormat="1" applyFont="1" applyFill="1" applyBorder="1" applyAlignment="1">
      <alignment horizontal="center"/>
    </xf>
    <xf numFmtId="165" fontId="12" fillId="3" borderId="4" xfId="0" applyNumberFormat="1" applyFont="1" applyFill="1" applyBorder="1" applyAlignment="1">
      <alignment horizontal="left"/>
    </xf>
    <xf numFmtId="165" fontId="12" fillId="0" borderId="4" xfId="0" applyNumberFormat="1" applyFont="1" applyFill="1" applyBorder="1" applyAlignment="1">
      <alignment horizontal="left"/>
    </xf>
    <xf numFmtId="0" fontId="12" fillId="0" borderId="10" xfId="0" applyFont="1" applyFill="1" applyBorder="1"/>
    <xf numFmtId="0" fontId="12" fillId="0" borderId="10" xfId="0" applyFont="1" applyFill="1" applyBorder="1" applyAlignment="1"/>
    <xf numFmtId="164" fontId="12" fillId="0" borderId="11" xfId="0" applyNumberFormat="1" applyFont="1" applyFill="1" applyBorder="1" applyAlignment="1">
      <alignment horizontal="center"/>
    </xf>
    <xf numFmtId="165" fontId="12" fillId="0" borderId="12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168" fontId="4" fillId="0" borderId="10" xfId="0" applyNumberFormat="1" applyFont="1" applyFill="1" applyBorder="1" applyAlignment="1">
      <alignment horizontal="center"/>
    </xf>
    <xf numFmtId="168" fontId="4" fillId="0" borderId="11" xfId="0" applyNumberFormat="1" applyFont="1" applyFill="1" applyBorder="1" applyAlignment="1">
      <alignment horizontal="center"/>
    </xf>
    <xf numFmtId="43" fontId="12" fillId="0" borderId="12" xfId="1" applyFont="1" applyFill="1" applyBorder="1" applyAlignment="1">
      <alignment horizontal="center"/>
    </xf>
    <xf numFmtId="166" fontId="12" fillId="0" borderId="10" xfId="1" applyNumberFormat="1" applyFont="1" applyFill="1" applyBorder="1"/>
    <xf numFmtId="166" fontId="12" fillId="0" borderId="11" xfId="1" applyNumberFormat="1" applyFont="1" applyFill="1" applyBorder="1"/>
    <xf numFmtId="0" fontId="6" fillId="0" borderId="4" xfId="0" applyFont="1" applyFill="1" applyBorder="1" applyAlignment="1"/>
    <xf numFmtId="164" fontId="6" fillId="0" borderId="5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166" fontId="6" fillId="0" borderId="4" xfId="1" applyNumberFormat="1" applyFont="1" applyFill="1" applyBorder="1"/>
    <xf numFmtId="166" fontId="6" fillId="0" borderId="5" xfId="1" applyNumberFormat="1" applyFont="1" applyFill="1" applyBorder="1"/>
    <xf numFmtId="167" fontId="6" fillId="0" borderId="4" xfId="1" applyNumberFormat="1" applyFont="1" applyFill="1" applyBorder="1" applyAlignment="1">
      <alignment horizontal="center"/>
    </xf>
    <xf numFmtId="167" fontId="6" fillId="0" borderId="5" xfId="1" applyNumberFormat="1" applyFont="1" applyFill="1" applyBorder="1" applyAlignment="1">
      <alignment horizontal="center"/>
    </xf>
    <xf numFmtId="167" fontId="6" fillId="0" borderId="0" xfId="1" applyNumberFormat="1" applyFont="1" applyFill="1" applyBorder="1" applyAlignment="1">
      <alignment horizontal="center"/>
    </xf>
    <xf numFmtId="167" fontId="6" fillId="0" borderId="5" xfId="1" applyNumberFormat="1" applyFont="1" applyFill="1" applyBorder="1"/>
    <xf numFmtId="167" fontId="6" fillId="0" borderId="0" xfId="1" applyNumberFormat="1" applyFont="1" applyFill="1" applyBorder="1"/>
    <xf numFmtId="167" fontId="6" fillId="0" borderId="4" xfId="1" applyNumberFormat="1" applyFont="1" applyFill="1" applyBorder="1"/>
    <xf numFmtId="167" fontId="6" fillId="0" borderId="0" xfId="1" applyNumberFormat="1" applyFont="1" applyFill="1"/>
    <xf numFmtId="167" fontId="6" fillId="0" borderId="0" xfId="1" applyNumberFormat="1" applyFont="1" applyFill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166" fontId="6" fillId="0" borderId="0" xfId="1" applyNumberFormat="1" applyFont="1" applyFill="1" applyBorder="1"/>
    <xf numFmtId="0" fontId="6" fillId="0" borderId="0" xfId="0" applyFont="1" applyFill="1"/>
    <xf numFmtId="0" fontId="13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0" xfId="1" applyNumberFormat="1" applyFont="1" applyFill="1"/>
    <xf numFmtId="0" fontId="6" fillId="0" borderId="4" xfId="0" applyNumberFormat="1" applyFon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0" xfId="1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3" fillId="0" borderId="9" xfId="0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0" fontId="6" fillId="0" borderId="0" xfId="0" applyNumberFormat="1" applyFont="1" applyFill="1"/>
    <xf numFmtId="0" fontId="6" fillId="0" borderId="4" xfId="0" applyNumberFormat="1" applyFont="1" applyFill="1" applyBorder="1" applyAlignment="1"/>
    <xf numFmtId="0" fontId="13" fillId="0" borderId="4" xfId="0" applyNumberFormat="1" applyFont="1" applyFill="1" applyBorder="1" applyAlignment="1">
      <alignment horizontal="center"/>
    </xf>
    <xf numFmtId="0" fontId="6" fillId="0" borderId="5" xfId="1" applyNumberFormat="1" applyFont="1" applyFill="1" applyBorder="1"/>
    <xf numFmtId="0" fontId="6" fillId="0" borderId="0" xfId="1" applyNumberFormat="1" applyFont="1" applyFill="1" applyBorder="1"/>
    <xf numFmtId="0" fontId="6" fillId="0" borderId="4" xfId="1" applyNumberFormat="1" applyFont="1" applyFill="1" applyBorder="1"/>
    <xf numFmtId="0" fontId="14" fillId="0" borderId="0" xfId="0" applyNumberFormat="1" applyFont="1" applyFill="1"/>
    <xf numFmtId="0" fontId="14" fillId="0" borderId="4" xfId="0" applyNumberFormat="1" applyFont="1" applyFill="1" applyBorder="1" applyAlignment="1"/>
    <xf numFmtId="0" fontId="14" fillId="0" borderId="5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4" fillId="0" borderId="0" xfId="1" applyNumberFormat="1" applyFont="1" applyFill="1" applyAlignment="1">
      <alignment horizontal="center"/>
    </xf>
    <xf numFmtId="0" fontId="14" fillId="0" borderId="4" xfId="1" applyNumberFormat="1" applyFont="1" applyFill="1" applyBorder="1" applyAlignment="1">
      <alignment horizontal="center"/>
    </xf>
    <xf numFmtId="0" fontId="14" fillId="0" borderId="5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0" fontId="14" fillId="0" borderId="5" xfId="1" applyNumberFormat="1" applyFont="1" applyFill="1" applyBorder="1"/>
    <xf numFmtId="0" fontId="14" fillId="0" borderId="0" xfId="1" applyNumberFormat="1" applyFont="1" applyFill="1" applyBorder="1"/>
    <xf numFmtId="0" fontId="14" fillId="0" borderId="4" xfId="1" applyNumberFormat="1" applyFont="1" applyFill="1" applyBorder="1"/>
    <xf numFmtId="0" fontId="14" fillId="0" borderId="0" xfId="1" applyNumberFormat="1" applyFont="1" applyFill="1"/>
    <xf numFmtId="0" fontId="15" fillId="0" borderId="9" xfId="0" applyNumberFormat="1" applyFont="1" applyFill="1" applyBorder="1" applyAlignment="1">
      <alignment horizontal="center"/>
    </xf>
    <xf numFmtId="166" fontId="14" fillId="0" borderId="0" xfId="1" applyNumberFormat="1" applyFont="1" applyFill="1" applyBorder="1"/>
    <xf numFmtId="0" fontId="6" fillId="0" borderId="0" xfId="0" applyNumberFormat="1" applyFont="1" applyFill="1" applyAlignment="1"/>
    <xf numFmtId="0" fontId="6" fillId="0" borderId="4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/>
    <xf numFmtId="166" fontId="6" fillId="0" borderId="0" xfId="1" applyNumberFormat="1" applyFont="1" applyFill="1" applyBorder="1" applyAlignment="1"/>
    <xf numFmtId="0" fontId="14" fillId="0" borderId="4" xfId="0" applyNumberFormat="1" applyFont="1" applyFill="1" applyBorder="1" applyAlignment="1">
      <alignment horizontal="center"/>
    </xf>
    <xf numFmtId="0" fontId="6" fillId="0" borderId="0" xfId="1" applyNumberFormat="1" applyFont="1" applyFill="1" applyAlignment="1"/>
    <xf numFmtId="0" fontId="12" fillId="0" borderId="0" xfId="0" applyFont="1"/>
    <xf numFmtId="0" fontId="6" fillId="0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5" xfId="1" applyNumberFormat="1" applyFont="1" applyBorder="1"/>
    <xf numFmtId="0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/>
    <xf numFmtId="0" fontId="6" fillId="0" borderId="4" xfId="1" applyNumberFormat="1" applyFont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6" fillId="0" borderId="4" xfId="1" applyNumberFormat="1" applyFont="1" applyBorder="1"/>
    <xf numFmtId="0" fontId="6" fillId="0" borderId="0" xfId="1" applyNumberFormat="1" applyFont="1"/>
    <xf numFmtId="0" fontId="6" fillId="0" borderId="0" xfId="0" applyNumberFormat="1" applyFont="1"/>
    <xf numFmtId="166" fontId="6" fillId="0" borderId="0" xfId="1" applyNumberFormat="1" applyFont="1" applyBorder="1"/>
    <xf numFmtId="167" fontId="6" fillId="0" borderId="5" xfId="1" applyNumberFormat="1" applyFont="1" applyBorder="1"/>
    <xf numFmtId="167" fontId="6" fillId="0" borderId="0" xfId="1" applyNumberFormat="1" applyFont="1" applyBorder="1"/>
    <xf numFmtId="167" fontId="6" fillId="0" borderId="4" xfId="1" applyNumberFormat="1" applyFont="1" applyBorder="1"/>
    <xf numFmtId="167" fontId="6" fillId="0" borderId="0" xfId="1" applyNumberFormat="1" applyFont="1"/>
    <xf numFmtId="0" fontId="6" fillId="0" borderId="0" xfId="0" applyFont="1"/>
    <xf numFmtId="0" fontId="6" fillId="0" borderId="4" xfId="0" applyFont="1" applyBorder="1" applyAlignment="1"/>
    <xf numFmtId="164" fontId="6" fillId="0" borderId="5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166" fontId="6" fillId="0" borderId="4" xfId="1" applyNumberFormat="1" applyFont="1" applyBorder="1"/>
    <xf numFmtId="166" fontId="6" fillId="0" borderId="5" xfId="1" applyNumberFormat="1" applyFont="1" applyBorder="1"/>
    <xf numFmtId="0" fontId="16" fillId="0" borderId="0" xfId="0" applyFont="1"/>
    <xf numFmtId="0" fontId="16" fillId="0" borderId="4" xfId="0" applyFont="1" applyBorder="1" applyAlignment="1"/>
    <xf numFmtId="164" fontId="16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43" fontId="0" fillId="0" borderId="0" xfId="1" applyFont="1" applyAlignment="1">
      <alignment horizontal="center"/>
    </xf>
    <xf numFmtId="166" fontId="0" fillId="0" borderId="4" xfId="1" applyNumberFormat="1" applyFont="1" applyBorder="1"/>
    <xf numFmtId="166" fontId="0" fillId="0" borderId="5" xfId="1" applyNumberFormat="1" applyFont="1" applyBorder="1"/>
    <xf numFmtId="167" fontId="0" fillId="0" borderId="5" xfId="1" applyNumberFormat="1" applyFont="1" applyBorder="1"/>
    <xf numFmtId="167" fontId="0" fillId="0" borderId="0" xfId="1" applyNumberFormat="1" applyFont="1" applyBorder="1"/>
    <xf numFmtId="167" fontId="0" fillId="0" borderId="4" xfId="1" applyNumberFormat="1" applyFont="1" applyBorder="1"/>
    <xf numFmtId="167" fontId="0" fillId="0" borderId="0" xfId="1" applyNumberFormat="1" applyFont="1"/>
    <xf numFmtId="0" fontId="0" fillId="0" borderId="4" xfId="1" applyNumberFormat="1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0" fillId="0" borderId="5" xfId="1" applyNumberFormat="1" applyFont="1" applyBorder="1" applyAlignment="1">
      <alignment horizontal="center"/>
    </xf>
    <xf numFmtId="0" fontId="0" fillId="0" borderId="0" xfId="1" applyNumberFormat="1" applyFont="1"/>
    <xf numFmtId="166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6%20Predictions/Predictions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1093">
          <cell r="F1093" t="str">
            <v>Central Florida</v>
          </cell>
          <cell r="G1093" t="str">
            <v>AAC</v>
          </cell>
          <cell r="I1093">
            <v>46.62</v>
          </cell>
          <cell r="J1093">
            <v>59.1</v>
          </cell>
          <cell r="K1093">
            <v>62.71</v>
          </cell>
          <cell r="L1093">
            <v>62.54</v>
          </cell>
          <cell r="M1093">
            <v>61.87</v>
          </cell>
          <cell r="N1093">
            <v>65.83</v>
          </cell>
          <cell r="O1093">
            <v>69.62</v>
          </cell>
          <cell r="P1093">
            <v>70.290000000000006</v>
          </cell>
          <cell r="Q1093">
            <v>69.239999999999995</v>
          </cell>
          <cell r="R1093">
            <v>70.28</v>
          </cell>
          <cell r="S1093">
            <v>70.56</v>
          </cell>
          <cell r="T1093">
            <v>72.48</v>
          </cell>
          <cell r="U1093">
            <v>72.709999999999994</v>
          </cell>
          <cell r="V1093">
            <v>60.56</v>
          </cell>
          <cell r="X1093">
            <v>71.37</v>
          </cell>
        </row>
        <row r="1094">
          <cell r="F1094" t="str">
            <v>Cincinnati</v>
          </cell>
          <cell r="G1094" t="str">
            <v>AAC</v>
          </cell>
          <cell r="I1094">
            <v>71.19</v>
          </cell>
          <cell r="J1094">
            <v>68.989999999999995</v>
          </cell>
          <cell r="K1094">
            <v>69.260000000000005</v>
          </cell>
          <cell r="L1094">
            <v>72.14</v>
          </cell>
          <cell r="M1094">
            <v>69.819999999999993</v>
          </cell>
          <cell r="N1094">
            <v>69.7</v>
          </cell>
          <cell r="O1094">
            <v>65.91</v>
          </cell>
          <cell r="P1094">
            <v>63.96</v>
          </cell>
          <cell r="Q1094">
            <v>63.95</v>
          </cell>
          <cell r="R1094">
            <v>64.5</v>
          </cell>
          <cell r="S1094">
            <v>63.65</v>
          </cell>
          <cell r="T1094">
            <v>62.48</v>
          </cell>
          <cell r="U1094">
            <v>61.12</v>
          </cell>
          <cell r="V1094">
            <v>59.88</v>
          </cell>
          <cell r="X1094">
            <v>58.98</v>
          </cell>
        </row>
        <row r="1095">
          <cell r="F1095" t="str">
            <v>Connecticut</v>
          </cell>
          <cell r="G1095" t="str">
            <v>AAC</v>
          </cell>
          <cell r="I1095">
            <v>64.031999999999996</v>
          </cell>
          <cell r="J1095">
            <v>63.78</v>
          </cell>
          <cell r="K1095">
            <v>60</v>
          </cell>
          <cell r="L1095">
            <v>61.56</v>
          </cell>
          <cell r="M1095">
            <v>62.07</v>
          </cell>
          <cell r="N1095">
            <v>61.54</v>
          </cell>
          <cell r="O1095">
            <v>61.31</v>
          </cell>
          <cell r="P1095">
            <v>63.2</v>
          </cell>
          <cell r="Q1095">
            <v>63.71</v>
          </cell>
          <cell r="R1095">
            <v>62.66</v>
          </cell>
          <cell r="S1095">
            <v>59.7</v>
          </cell>
          <cell r="T1095">
            <v>57.89</v>
          </cell>
          <cell r="U1095">
            <v>57.47</v>
          </cell>
          <cell r="V1095">
            <v>55.43</v>
          </cell>
          <cell r="X1095">
            <v>50.9</v>
          </cell>
        </row>
        <row r="1096">
          <cell r="F1096" t="str">
            <v>East Carolina</v>
          </cell>
          <cell r="G1096" t="str">
            <v>AAC</v>
          </cell>
          <cell r="I1096">
            <v>66.2</v>
          </cell>
          <cell r="J1096">
            <v>64.010000000000005</v>
          </cell>
          <cell r="K1096">
            <v>69.3</v>
          </cell>
          <cell r="L1096">
            <v>72.16</v>
          </cell>
          <cell r="M1096">
            <v>70.84</v>
          </cell>
          <cell r="N1096">
            <v>67.12</v>
          </cell>
          <cell r="O1096">
            <v>64.819999999999993</v>
          </cell>
          <cell r="P1096">
            <v>65.540000000000006</v>
          </cell>
          <cell r="Q1096">
            <v>64.91</v>
          </cell>
          <cell r="R1096">
            <v>63.38</v>
          </cell>
          <cell r="S1096">
            <v>66.540000000000006</v>
          </cell>
          <cell r="T1096">
            <v>65.11</v>
          </cell>
          <cell r="U1096">
            <v>62.41</v>
          </cell>
          <cell r="V1096">
            <v>60.56</v>
          </cell>
          <cell r="X1096">
            <v>58.113</v>
          </cell>
        </row>
        <row r="1097">
          <cell r="F1097" t="str">
            <v>Houston</v>
          </cell>
          <cell r="G1097" t="str">
            <v>AAC</v>
          </cell>
          <cell r="I1097">
            <v>81.25</v>
          </cell>
          <cell r="J1097">
            <v>79.2</v>
          </cell>
          <cell r="K1097">
            <v>84.12</v>
          </cell>
          <cell r="L1097">
            <v>83.2</v>
          </cell>
          <cell r="M1097">
            <v>85.63</v>
          </cell>
          <cell r="N1097">
            <v>88.7</v>
          </cell>
          <cell r="O1097">
            <v>88.64</v>
          </cell>
          <cell r="P1097">
            <v>86.07</v>
          </cell>
          <cell r="Q1097">
            <v>84.87</v>
          </cell>
          <cell r="R1097">
            <v>80.37</v>
          </cell>
          <cell r="S1097">
            <v>79.72</v>
          </cell>
          <cell r="T1097">
            <v>79.11</v>
          </cell>
          <cell r="U1097">
            <v>78.430000000000007</v>
          </cell>
          <cell r="V1097">
            <v>81.42</v>
          </cell>
          <cell r="X1097">
            <v>81.41</v>
          </cell>
        </row>
        <row r="1098">
          <cell r="F1098" t="str">
            <v>Memphis</v>
          </cell>
          <cell r="G1098" t="str">
            <v>AAC</v>
          </cell>
          <cell r="I1098">
            <v>76.88</v>
          </cell>
          <cell r="J1098">
            <v>68.89</v>
          </cell>
          <cell r="K1098">
            <v>67.3</v>
          </cell>
          <cell r="L1098">
            <v>67.52</v>
          </cell>
          <cell r="M1098">
            <v>71.819999999999993</v>
          </cell>
          <cell r="N1098">
            <v>79.11</v>
          </cell>
          <cell r="O1098">
            <v>77.69</v>
          </cell>
          <cell r="P1098">
            <v>78.239999999999995</v>
          </cell>
          <cell r="Q1098">
            <v>77.63</v>
          </cell>
          <cell r="R1098">
            <v>75.540000000000006</v>
          </cell>
          <cell r="S1098">
            <v>72.06</v>
          </cell>
          <cell r="T1098">
            <v>74.930000000000007</v>
          </cell>
          <cell r="U1098">
            <v>74.73</v>
          </cell>
          <cell r="V1098">
            <v>76.22</v>
          </cell>
          <cell r="X1098">
            <v>77.67</v>
          </cell>
        </row>
        <row r="1099">
          <cell r="F1099" t="str">
            <v>Navy</v>
          </cell>
          <cell r="G1099" t="str">
            <v>AAC</v>
          </cell>
          <cell r="I1099">
            <v>79.56</v>
          </cell>
          <cell r="J1099">
            <v>73.36</v>
          </cell>
          <cell r="K1099">
            <v>73.72</v>
          </cell>
          <cell r="L1099">
            <v>71.489999999999995</v>
          </cell>
          <cell r="M1099">
            <v>71.489999999999995</v>
          </cell>
          <cell r="N1099">
            <v>71.98</v>
          </cell>
          <cell r="O1099">
            <v>69.78</v>
          </cell>
          <cell r="P1099">
            <v>72.83</v>
          </cell>
          <cell r="Q1099">
            <v>72.23</v>
          </cell>
          <cell r="R1099">
            <v>72.92</v>
          </cell>
          <cell r="S1099">
            <v>71.83</v>
          </cell>
          <cell r="T1099">
            <v>72.75</v>
          </cell>
          <cell r="U1099">
            <v>73.36</v>
          </cell>
          <cell r="V1099">
            <v>75.27</v>
          </cell>
          <cell r="X1099">
            <v>76.459999999999994</v>
          </cell>
        </row>
        <row r="1100">
          <cell r="F1100" t="str">
            <v>SMU</v>
          </cell>
          <cell r="G1100" t="str">
            <v>AAC</v>
          </cell>
          <cell r="I1100">
            <v>53.02</v>
          </cell>
          <cell r="J1100">
            <v>55.78</v>
          </cell>
          <cell r="K1100">
            <v>57.74</v>
          </cell>
          <cell r="L1100">
            <v>58.62</v>
          </cell>
          <cell r="M1100">
            <v>60.11</v>
          </cell>
          <cell r="N1100">
            <v>58.07</v>
          </cell>
          <cell r="O1100">
            <v>56.35</v>
          </cell>
          <cell r="P1100">
            <v>57.92</v>
          </cell>
          <cell r="Q1100">
            <v>58.41</v>
          </cell>
          <cell r="R1100">
            <v>63.9</v>
          </cell>
          <cell r="S1100">
            <v>63.82</v>
          </cell>
          <cell r="T1100">
            <v>61.61</v>
          </cell>
          <cell r="U1100">
            <v>63.36</v>
          </cell>
          <cell r="V1100">
            <v>63.59</v>
          </cell>
          <cell r="X1100">
            <v>64.260000000000005</v>
          </cell>
        </row>
        <row r="1101">
          <cell r="F1101" t="str">
            <v>South Florida</v>
          </cell>
          <cell r="G1101" t="str">
            <v>AAC</v>
          </cell>
          <cell r="I1101">
            <v>74.42</v>
          </cell>
          <cell r="J1101">
            <v>71.61</v>
          </cell>
          <cell r="K1101">
            <v>73.180000000000007</v>
          </cell>
          <cell r="L1101">
            <v>76.06</v>
          </cell>
          <cell r="M1101">
            <v>78.61</v>
          </cell>
          <cell r="N1101">
            <v>76</v>
          </cell>
          <cell r="O1101">
            <v>78.77</v>
          </cell>
          <cell r="P1101">
            <v>78.61</v>
          </cell>
          <cell r="Q1101">
            <v>78.66</v>
          </cell>
          <cell r="R1101">
            <v>76.8</v>
          </cell>
          <cell r="S1101">
            <v>76.62</v>
          </cell>
          <cell r="T1101">
            <v>76.73</v>
          </cell>
          <cell r="U1101">
            <v>77.22</v>
          </cell>
          <cell r="V1101">
            <v>76.94</v>
          </cell>
          <cell r="X1101">
            <v>80.33</v>
          </cell>
        </row>
        <row r="1102">
          <cell r="F1102" t="str">
            <v>Temple</v>
          </cell>
          <cell r="G1102" t="str">
            <v>AAC</v>
          </cell>
          <cell r="I1102">
            <v>76.260000000000005</v>
          </cell>
          <cell r="J1102">
            <v>69.77</v>
          </cell>
          <cell r="K1102">
            <v>64.59</v>
          </cell>
          <cell r="L1102">
            <v>57.37</v>
          </cell>
          <cell r="M1102">
            <v>71.47</v>
          </cell>
          <cell r="N1102">
            <v>68.400000000000006</v>
          </cell>
          <cell r="O1102">
            <v>68.8</v>
          </cell>
          <cell r="P1102">
            <v>70.540000000000006</v>
          </cell>
          <cell r="Q1102">
            <v>71.08</v>
          </cell>
          <cell r="R1102">
            <v>73.73</v>
          </cell>
          <cell r="S1102">
            <v>74.19</v>
          </cell>
          <cell r="T1102">
            <v>75.45</v>
          </cell>
          <cell r="U1102">
            <v>75.27</v>
          </cell>
          <cell r="V1102">
            <v>76.56</v>
          </cell>
          <cell r="X1102">
            <v>82.42</v>
          </cell>
        </row>
        <row r="1103">
          <cell r="F1103" t="str">
            <v>Tulane</v>
          </cell>
          <cell r="G1103" t="str">
            <v>AAC</v>
          </cell>
          <cell r="I1103">
            <v>49.97</v>
          </cell>
          <cell r="J1103">
            <v>51.75</v>
          </cell>
          <cell r="K1103">
            <v>53.73</v>
          </cell>
          <cell r="L1103">
            <v>57.37</v>
          </cell>
          <cell r="M1103">
            <v>59.61</v>
          </cell>
          <cell r="N1103">
            <v>59.38</v>
          </cell>
          <cell r="O1103">
            <v>59.46</v>
          </cell>
          <cell r="P1103">
            <v>60.04</v>
          </cell>
          <cell r="Q1103">
            <v>59.94</v>
          </cell>
          <cell r="R1103">
            <v>58.99</v>
          </cell>
          <cell r="S1103">
            <v>58.52</v>
          </cell>
          <cell r="T1103">
            <v>57.16</v>
          </cell>
          <cell r="U1103">
            <v>58.3</v>
          </cell>
          <cell r="V1103">
            <v>57.4</v>
          </cell>
          <cell r="X1103">
            <v>60.79</v>
          </cell>
        </row>
        <row r="1104">
          <cell r="F1104" t="str">
            <v>Tulsa</v>
          </cell>
          <cell r="G1104" t="str">
            <v>AAC</v>
          </cell>
          <cell r="I1104">
            <v>61.7</v>
          </cell>
          <cell r="J1104">
            <v>62.4</v>
          </cell>
          <cell r="K1104">
            <v>68.89</v>
          </cell>
          <cell r="L1104">
            <v>67.8</v>
          </cell>
          <cell r="M1104">
            <v>70.14</v>
          </cell>
          <cell r="N1104">
            <v>68.56</v>
          </cell>
          <cell r="O1104">
            <v>68.89</v>
          </cell>
          <cell r="P1104">
            <v>67.3</v>
          </cell>
          <cell r="Q1104">
            <v>68.66</v>
          </cell>
          <cell r="R1104">
            <v>69.39</v>
          </cell>
          <cell r="S1104">
            <v>72.28</v>
          </cell>
          <cell r="T1104">
            <v>74.489999999999995</v>
          </cell>
          <cell r="U1104">
            <v>74.180000000000007</v>
          </cell>
          <cell r="V1104">
            <v>75.66</v>
          </cell>
          <cell r="X1104">
            <v>70.94</v>
          </cell>
        </row>
        <row r="1105">
          <cell r="F1105" t="str">
            <v>Boston College</v>
          </cell>
          <cell r="G1105" t="str">
            <v>ACC</v>
          </cell>
          <cell r="I1105">
            <v>65.23</v>
          </cell>
          <cell r="J1105">
            <v>73.16</v>
          </cell>
          <cell r="K1105">
            <v>73</v>
          </cell>
          <cell r="L1105">
            <v>74.319999999999993</v>
          </cell>
          <cell r="M1105">
            <v>67.64</v>
          </cell>
          <cell r="N1105">
            <v>66.19</v>
          </cell>
          <cell r="O1105">
            <v>69.010000000000005</v>
          </cell>
          <cell r="P1105">
            <v>66.569999999999993</v>
          </cell>
          <cell r="Q1105">
            <v>65.66</v>
          </cell>
          <cell r="R1105">
            <v>64.64</v>
          </cell>
          <cell r="S1105">
            <v>66.930000000000007</v>
          </cell>
          <cell r="T1105">
            <v>64.430000000000007</v>
          </cell>
          <cell r="U1105">
            <v>63.36</v>
          </cell>
          <cell r="V1105">
            <v>64.94</v>
          </cell>
          <cell r="X1105">
            <v>66.319999999999993</v>
          </cell>
        </row>
        <row r="1106">
          <cell r="F1106" t="str">
            <v>Clemson</v>
          </cell>
          <cell r="G1106" t="str">
            <v>ACC</v>
          </cell>
          <cell r="I1106">
            <v>92.76</v>
          </cell>
          <cell r="J1106">
            <v>90.8</v>
          </cell>
          <cell r="K1106">
            <v>91.38</v>
          </cell>
          <cell r="L1106">
            <v>86.49</v>
          </cell>
          <cell r="M1106">
            <v>87.12</v>
          </cell>
          <cell r="N1106">
            <v>90.5</v>
          </cell>
          <cell r="O1106">
            <v>91.59</v>
          </cell>
          <cell r="P1106">
            <v>94.17</v>
          </cell>
          <cell r="Q1106">
            <v>92.72</v>
          </cell>
          <cell r="R1106">
            <v>93.02</v>
          </cell>
          <cell r="S1106">
            <v>92.54</v>
          </cell>
          <cell r="T1106">
            <v>94.9</v>
          </cell>
          <cell r="U1106">
            <v>92.96</v>
          </cell>
          <cell r="V1106">
            <v>92.59</v>
          </cell>
          <cell r="X1106">
            <v>94.46</v>
          </cell>
        </row>
        <row r="1107">
          <cell r="F1107" t="str">
            <v>Duke</v>
          </cell>
          <cell r="G1107" t="str">
            <v>ACC</v>
          </cell>
          <cell r="I1107">
            <v>72.55</v>
          </cell>
          <cell r="J1107">
            <v>74.489999999999995</v>
          </cell>
          <cell r="K1107">
            <v>75.5</v>
          </cell>
          <cell r="L1107">
            <v>70.95</v>
          </cell>
          <cell r="M1107">
            <v>69.5</v>
          </cell>
          <cell r="N1107">
            <v>71.22</v>
          </cell>
          <cell r="O1107">
            <v>68.31</v>
          </cell>
          <cell r="P1107">
            <v>69.260000000000005</v>
          </cell>
          <cell r="Q1107">
            <v>71.290000000000006</v>
          </cell>
          <cell r="R1107">
            <v>70.739999999999995</v>
          </cell>
          <cell r="S1107">
            <v>71.180000000000007</v>
          </cell>
          <cell r="T1107">
            <v>70.33</v>
          </cell>
          <cell r="U1107">
            <v>71.34</v>
          </cell>
          <cell r="V1107">
            <v>69.12</v>
          </cell>
          <cell r="X1107">
            <v>64.739999999999995</v>
          </cell>
        </row>
        <row r="1108">
          <cell r="F1108" t="str">
            <v>Florida State</v>
          </cell>
          <cell r="G1108" t="str">
            <v>ACC</v>
          </cell>
          <cell r="I1108">
            <v>88.94</v>
          </cell>
          <cell r="J1108">
            <v>88.48</v>
          </cell>
          <cell r="K1108">
            <v>90.54</v>
          </cell>
          <cell r="L1108">
            <v>90.58</v>
          </cell>
          <cell r="M1108">
            <v>85.14</v>
          </cell>
          <cell r="N1108">
            <v>87.7</v>
          </cell>
          <cell r="O1108">
            <v>86.56</v>
          </cell>
          <cell r="P1108">
            <v>86.56</v>
          </cell>
          <cell r="Q1108">
            <v>85.73</v>
          </cell>
          <cell r="R1108">
            <v>85.46</v>
          </cell>
          <cell r="S1108">
            <v>84.97</v>
          </cell>
          <cell r="T1108">
            <v>84.85</v>
          </cell>
          <cell r="U1108">
            <v>86.1</v>
          </cell>
          <cell r="V1108">
            <v>86.3</v>
          </cell>
          <cell r="X1108">
            <v>87.29</v>
          </cell>
        </row>
        <row r="1109">
          <cell r="F1109" t="str">
            <v>Georgia Tech</v>
          </cell>
          <cell r="G1109" t="str">
            <v>ACC</v>
          </cell>
          <cell r="I1109">
            <v>73.09</v>
          </cell>
          <cell r="J1109">
            <v>75.900000000000006</v>
          </cell>
          <cell r="K1109">
            <v>76.42</v>
          </cell>
          <cell r="L1109">
            <v>75.62</v>
          </cell>
          <cell r="M1109">
            <v>78.09</v>
          </cell>
          <cell r="N1109">
            <v>76.489999999999995</v>
          </cell>
          <cell r="O1109">
            <v>75.66</v>
          </cell>
          <cell r="P1109">
            <v>75.81</v>
          </cell>
          <cell r="Q1109">
            <v>75.34</v>
          </cell>
          <cell r="R1109">
            <v>74.78</v>
          </cell>
          <cell r="S1109">
            <v>74.599999999999994</v>
          </cell>
          <cell r="T1109">
            <v>73.010000000000005</v>
          </cell>
          <cell r="U1109">
            <v>74.95</v>
          </cell>
          <cell r="V1109">
            <v>75.709999999999994</v>
          </cell>
          <cell r="X1109">
            <v>77.06</v>
          </cell>
        </row>
        <row r="1110">
          <cell r="F1110" t="str">
            <v>Louisville</v>
          </cell>
          <cell r="G1110" t="str">
            <v>ACC</v>
          </cell>
          <cell r="I1110">
            <v>77.819999999999993</v>
          </cell>
          <cell r="J1110">
            <v>81.31</v>
          </cell>
          <cell r="K1110">
            <v>82.59</v>
          </cell>
          <cell r="L1110">
            <v>86.53</v>
          </cell>
          <cell r="M1110">
            <v>91.51</v>
          </cell>
          <cell r="N1110">
            <v>92.71</v>
          </cell>
          <cell r="O1110">
            <v>91.3</v>
          </cell>
          <cell r="P1110">
            <v>91.52</v>
          </cell>
          <cell r="Q1110">
            <v>90.41</v>
          </cell>
          <cell r="R1110">
            <v>92.59</v>
          </cell>
          <cell r="S1110">
            <v>90.78</v>
          </cell>
          <cell r="T1110">
            <v>93.06</v>
          </cell>
          <cell r="U1110">
            <v>93.47</v>
          </cell>
          <cell r="V1110">
            <v>89.76</v>
          </cell>
          <cell r="X1110">
            <v>84.38</v>
          </cell>
        </row>
        <row r="1111">
          <cell r="F1111" t="str">
            <v>Miami (FL)</v>
          </cell>
          <cell r="G1111" t="str">
            <v>ACC</v>
          </cell>
          <cell r="I1111">
            <v>76.569999999999993</v>
          </cell>
          <cell r="J1111">
            <v>79.33</v>
          </cell>
          <cell r="K1111">
            <v>80.34</v>
          </cell>
          <cell r="L1111">
            <v>80.680000000000007</v>
          </cell>
          <cell r="M1111">
            <v>84.32</v>
          </cell>
          <cell r="N1111">
            <v>83.95</v>
          </cell>
          <cell r="O1111">
            <v>85.3</v>
          </cell>
          <cell r="P1111">
            <v>85.1</v>
          </cell>
          <cell r="Q1111">
            <v>82.97</v>
          </cell>
          <cell r="R1111">
            <v>81.37</v>
          </cell>
          <cell r="S1111">
            <v>80.61</v>
          </cell>
          <cell r="T1111">
            <v>81.69</v>
          </cell>
          <cell r="U1111">
            <v>82.48</v>
          </cell>
          <cell r="V1111">
            <v>83.49</v>
          </cell>
          <cell r="X1111">
            <v>82.6</v>
          </cell>
        </row>
        <row r="1112">
          <cell r="F1112" t="str">
            <v>North Carolina</v>
          </cell>
          <cell r="G1112" t="str">
            <v>ACC</v>
          </cell>
          <cell r="I1112">
            <v>85.46</v>
          </cell>
          <cell r="J1112">
            <v>81.11</v>
          </cell>
          <cell r="K1112">
            <v>79.78</v>
          </cell>
          <cell r="L1112">
            <v>80.77</v>
          </cell>
          <cell r="M1112">
            <v>80.78</v>
          </cell>
          <cell r="N1112">
            <v>79.5</v>
          </cell>
          <cell r="O1112">
            <v>81.56</v>
          </cell>
          <cell r="P1112">
            <v>77.84</v>
          </cell>
          <cell r="Q1112">
            <v>78.87</v>
          </cell>
          <cell r="R1112">
            <v>79.849999999999994</v>
          </cell>
          <cell r="S1112">
            <v>79.97</v>
          </cell>
          <cell r="T1112">
            <v>81.430000000000007</v>
          </cell>
          <cell r="U1112">
            <v>80.91</v>
          </cell>
          <cell r="V1112">
            <v>81.53</v>
          </cell>
          <cell r="X1112">
            <v>78.430000000000007</v>
          </cell>
        </row>
        <row r="1113">
          <cell r="F1113" t="str">
            <v>North Carolina St</v>
          </cell>
          <cell r="G1113" t="str">
            <v>ACC</v>
          </cell>
          <cell r="I1113">
            <v>88.94</v>
          </cell>
          <cell r="J1113">
            <v>76.510000000000005</v>
          </cell>
          <cell r="K1113">
            <v>78.75</v>
          </cell>
          <cell r="L1113">
            <v>77.099999999999994</v>
          </cell>
          <cell r="M1113">
            <v>76.599999999999994</v>
          </cell>
          <cell r="N1113">
            <v>74.63</v>
          </cell>
          <cell r="O1113">
            <v>75.89</v>
          </cell>
          <cell r="P1113">
            <v>78.180000000000007</v>
          </cell>
          <cell r="Q1113">
            <v>79.22</v>
          </cell>
          <cell r="R1113">
            <v>76.41</v>
          </cell>
          <cell r="S1113">
            <v>74.41</v>
          </cell>
          <cell r="T1113">
            <v>74.38</v>
          </cell>
          <cell r="U1113">
            <v>75.06</v>
          </cell>
          <cell r="V1113">
            <v>74</v>
          </cell>
          <cell r="X1113">
            <v>74.599999999999994</v>
          </cell>
        </row>
        <row r="1114">
          <cell r="F1114" t="str">
            <v>Pittsburgh</v>
          </cell>
          <cell r="G1114" t="str">
            <v>ACC</v>
          </cell>
          <cell r="I1114">
            <v>78.42</v>
          </cell>
          <cell r="J1114">
            <v>77.400000000000006</v>
          </cell>
          <cell r="K1114">
            <v>76.94</v>
          </cell>
          <cell r="L1114">
            <v>76.239999999999995</v>
          </cell>
          <cell r="M1114">
            <v>76.83</v>
          </cell>
          <cell r="N1114">
            <v>76.58</v>
          </cell>
          <cell r="O1114">
            <v>77.069999999999993</v>
          </cell>
          <cell r="P1114">
            <v>76.989999999999995</v>
          </cell>
          <cell r="Q1114">
            <v>77.260000000000005</v>
          </cell>
          <cell r="R1114">
            <v>77.430000000000007</v>
          </cell>
          <cell r="S1114">
            <v>77.83</v>
          </cell>
          <cell r="T1114">
            <v>76.33</v>
          </cell>
          <cell r="U1114">
            <v>78.11</v>
          </cell>
          <cell r="V1114">
            <v>80.650000000000006</v>
          </cell>
          <cell r="X1114">
            <v>79.56</v>
          </cell>
        </row>
        <row r="1115">
          <cell r="F1115" t="str">
            <v>Syracuse</v>
          </cell>
          <cell r="G1115" t="str">
            <v>ACC</v>
          </cell>
          <cell r="I1115">
            <v>66.16</v>
          </cell>
          <cell r="J1115">
            <v>67.12</v>
          </cell>
          <cell r="K1115">
            <v>68.58</v>
          </cell>
          <cell r="L1115">
            <v>65.67</v>
          </cell>
          <cell r="M1115">
            <v>65.58</v>
          </cell>
          <cell r="N1115">
            <v>66.33</v>
          </cell>
          <cell r="O1115">
            <v>65.03</v>
          </cell>
          <cell r="P1115">
            <v>63.63</v>
          </cell>
          <cell r="Q1115">
            <v>67.459999999999994</v>
          </cell>
          <cell r="R1115">
            <v>68.2</v>
          </cell>
          <cell r="S1115">
            <v>67.88</v>
          </cell>
          <cell r="T1115">
            <v>65.61</v>
          </cell>
          <cell r="U1115">
            <v>64.69</v>
          </cell>
          <cell r="V1115">
            <v>63.56</v>
          </cell>
          <cell r="X1115">
            <v>63.89</v>
          </cell>
        </row>
        <row r="1116">
          <cell r="F1116" t="str">
            <v>Virginia</v>
          </cell>
          <cell r="G1116" t="str">
            <v>ACC</v>
          </cell>
          <cell r="I1116">
            <v>68.540000000000006</v>
          </cell>
          <cell r="J1116">
            <v>71.27</v>
          </cell>
          <cell r="K1116">
            <v>65.290000000000006</v>
          </cell>
          <cell r="L1116">
            <v>65.03</v>
          </cell>
          <cell r="M1116">
            <v>63</v>
          </cell>
          <cell r="N1116">
            <v>64.209999999999994</v>
          </cell>
          <cell r="O1116">
            <v>66.16</v>
          </cell>
          <cell r="P1116">
            <v>66.069999999999993</v>
          </cell>
          <cell r="Q1116">
            <v>66.48</v>
          </cell>
          <cell r="R1116">
            <v>65.260000000000005</v>
          </cell>
          <cell r="S1116">
            <v>66.47</v>
          </cell>
          <cell r="T1116">
            <v>64.87</v>
          </cell>
          <cell r="U1116">
            <v>64.48</v>
          </cell>
          <cell r="V1116">
            <v>63.84</v>
          </cell>
          <cell r="X1116">
            <v>58.96</v>
          </cell>
        </row>
        <row r="1117">
          <cell r="F1117" t="str">
            <v>Virginia Tech</v>
          </cell>
          <cell r="G1117" t="str">
            <v>ACC</v>
          </cell>
          <cell r="I1117">
            <v>76.25</v>
          </cell>
          <cell r="J1117">
            <v>77.16</v>
          </cell>
          <cell r="K1117">
            <v>75.66</v>
          </cell>
          <cell r="L1117">
            <v>74.3</v>
          </cell>
          <cell r="M1117">
            <v>80.61</v>
          </cell>
          <cell r="N1117">
            <v>83.06</v>
          </cell>
          <cell r="O1117">
            <v>82.83</v>
          </cell>
          <cell r="P1117">
            <v>86.88</v>
          </cell>
          <cell r="Q1117">
            <v>82.7</v>
          </cell>
          <cell r="R1117">
            <v>84.66</v>
          </cell>
          <cell r="S1117">
            <v>84.73</v>
          </cell>
          <cell r="T1117">
            <v>84.06</v>
          </cell>
          <cell r="U1117">
            <v>81.84</v>
          </cell>
          <cell r="V1117">
            <v>82.08</v>
          </cell>
          <cell r="X1117">
            <v>81.19</v>
          </cell>
        </row>
        <row r="1118">
          <cell r="F1118" t="str">
            <v>Wake Forest</v>
          </cell>
          <cell r="G1118" t="str">
            <v>ACC</v>
          </cell>
          <cell r="I1118">
            <v>62.53</v>
          </cell>
          <cell r="J1118">
            <v>64.680000000000007</v>
          </cell>
          <cell r="K1118">
            <v>63.24</v>
          </cell>
          <cell r="L1118">
            <v>68.33</v>
          </cell>
          <cell r="M1118">
            <v>68.150000000000006</v>
          </cell>
          <cell r="N1118">
            <v>69.98</v>
          </cell>
          <cell r="O1118">
            <v>68.3</v>
          </cell>
          <cell r="P1118">
            <v>70.47</v>
          </cell>
          <cell r="Q1118">
            <v>71.38</v>
          </cell>
          <cell r="R1118">
            <v>70.48</v>
          </cell>
          <cell r="S1118">
            <v>69.05</v>
          </cell>
          <cell r="T1118">
            <v>69.319999999999993</v>
          </cell>
          <cell r="U1118">
            <v>68.86</v>
          </cell>
          <cell r="V1118">
            <v>68.11</v>
          </cell>
          <cell r="X1118">
            <v>66.27</v>
          </cell>
        </row>
        <row r="1119">
          <cell r="F1119" t="str">
            <v>Illinois</v>
          </cell>
          <cell r="G1119" t="str">
            <v>B10</v>
          </cell>
          <cell r="I1119">
            <v>68.72</v>
          </cell>
          <cell r="J1119">
            <v>68.52</v>
          </cell>
          <cell r="K1119">
            <v>71.88</v>
          </cell>
          <cell r="L1119">
            <v>68.25</v>
          </cell>
          <cell r="M1119">
            <v>64.67</v>
          </cell>
          <cell r="N1119">
            <v>64.77</v>
          </cell>
          <cell r="O1119">
            <v>66.540000000000006</v>
          </cell>
          <cell r="P1119">
            <v>63.88</v>
          </cell>
          <cell r="Q1119">
            <v>66.27</v>
          </cell>
          <cell r="R1119">
            <v>66.91</v>
          </cell>
          <cell r="S1119">
            <v>64.930000000000007</v>
          </cell>
          <cell r="T1119">
            <v>65.430000000000007</v>
          </cell>
          <cell r="U1119">
            <v>63.56</v>
          </cell>
          <cell r="V1119">
            <v>62.29</v>
          </cell>
          <cell r="X1119">
            <v>60.61</v>
          </cell>
        </row>
        <row r="1120">
          <cell r="F1120" t="str">
            <v>Indiana</v>
          </cell>
          <cell r="G1120" t="str">
            <v>B10</v>
          </cell>
          <cell r="I1120">
            <v>69.86</v>
          </cell>
          <cell r="J1120">
            <v>72.48</v>
          </cell>
          <cell r="K1120">
            <v>73.23</v>
          </cell>
          <cell r="L1120">
            <v>71.23</v>
          </cell>
          <cell r="M1120">
            <v>72.239999999999995</v>
          </cell>
          <cell r="N1120">
            <v>69.599999999999994</v>
          </cell>
          <cell r="O1120">
            <v>70.05</v>
          </cell>
          <cell r="P1120">
            <v>72.12</v>
          </cell>
          <cell r="Q1120">
            <v>72.3</v>
          </cell>
          <cell r="R1120">
            <v>70.92</v>
          </cell>
          <cell r="S1120">
            <v>71.52</v>
          </cell>
          <cell r="T1120">
            <v>70.48</v>
          </cell>
          <cell r="U1120">
            <v>70.260000000000005</v>
          </cell>
          <cell r="V1120">
            <v>71.540000000000006</v>
          </cell>
          <cell r="X1120">
            <v>70.599999999999994</v>
          </cell>
        </row>
        <row r="1121">
          <cell r="F1121" t="str">
            <v>Iowa</v>
          </cell>
          <cell r="G1121" t="str">
            <v>B10</v>
          </cell>
          <cell r="I1121">
            <v>85.31</v>
          </cell>
          <cell r="J1121">
            <v>85.12</v>
          </cell>
          <cell r="K1121">
            <v>82.62</v>
          </cell>
          <cell r="L1121">
            <v>85.55</v>
          </cell>
          <cell r="M1121">
            <v>82.79</v>
          </cell>
          <cell r="N1121">
            <v>82.31</v>
          </cell>
          <cell r="O1121">
            <v>79.28</v>
          </cell>
          <cell r="P1121">
            <v>79.25</v>
          </cell>
          <cell r="Q1121">
            <v>78.89</v>
          </cell>
          <cell r="R1121">
            <v>78.790000000000006</v>
          </cell>
          <cell r="S1121">
            <v>79.14</v>
          </cell>
          <cell r="T1121">
            <v>76.959999999999994</v>
          </cell>
          <cell r="U1121">
            <v>78.930000000000007</v>
          </cell>
          <cell r="V1121">
            <v>80.56</v>
          </cell>
          <cell r="X1121">
            <v>83.87</v>
          </cell>
        </row>
        <row r="1122">
          <cell r="F1122" t="str">
            <v>Maryland</v>
          </cell>
          <cell r="G1122" t="str">
            <v>B10</v>
          </cell>
          <cell r="I1122">
            <v>65.959999999999994</v>
          </cell>
          <cell r="J1122">
            <v>68.39</v>
          </cell>
          <cell r="K1122">
            <v>65.849999999999994</v>
          </cell>
          <cell r="L1122">
            <v>68.489999999999995</v>
          </cell>
          <cell r="M1122">
            <v>68.540000000000006</v>
          </cell>
          <cell r="N1122">
            <v>68.42</v>
          </cell>
          <cell r="O1122">
            <v>73.819999999999993</v>
          </cell>
          <cell r="P1122">
            <v>71.430000000000007</v>
          </cell>
          <cell r="Q1122">
            <v>68.63</v>
          </cell>
          <cell r="R1122">
            <v>70.319999999999993</v>
          </cell>
          <cell r="S1122">
            <v>70.42</v>
          </cell>
          <cell r="T1122">
            <v>69.06</v>
          </cell>
          <cell r="U1122">
            <v>67.290000000000006</v>
          </cell>
          <cell r="V1122">
            <v>66.94</v>
          </cell>
          <cell r="X1122">
            <v>68.010000000000005</v>
          </cell>
        </row>
        <row r="1123">
          <cell r="F1123" t="str">
            <v>Michigan</v>
          </cell>
          <cell r="G1123" t="str">
            <v>B10</v>
          </cell>
          <cell r="I1123">
            <v>84.59</v>
          </cell>
          <cell r="J1123">
            <v>85.76</v>
          </cell>
          <cell r="K1123">
            <v>89.87</v>
          </cell>
          <cell r="L1123">
            <v>91.1</v>
          </cell>
          <cell r="M1123">
            <v>90.92</v>
          </cell>
          <cell r="N1123">
            <v>94.5</v>
          </cell>
          <cell r="O1123">
            <v>95.04</v>
          </cell>
          <cell r="P1123">
            <v>99.51</v>
          </cell>
          <cell r="Q1123">
            <v>99.4</v>
          </cell>
          <cell r="R1123">
            <v>100.1</v>
          </cell>
          <cell r="S1123">
            <v>98.54</v>
          </cell>
          <cell r="T1123">
            <v>101.53</v>
          </cell>
          <cell r="U1123">
            <v>99.5</v>
          </cell>
          <cell r="V1123">
            <v>98.4</v>
          </cell>
          <cell r="X1123">
            <v>99.72</v>
          </cell>
        </row>
        <row r="1124">
          <cell r="F1124" t="str">
            <v>Michigan State</v>
          </cell>
          <cell r="G1124" t="str">
            <v>B10</v>
          </cell>
          <cell r="I1124">
            <v>87.96</v>
          </cell>
          <cell r="J1124">
            <v>82.7</v>
          </cell>
          <cell r="K1124">
            <v>76.92</v>
          </cell>
          <cell r="L1124">
            <v>77.349999999999994</v>
          </cell>
          <cell r="M1124">
            <v>80.89</v>
          </cell>
          <cell r="N1124">
            <v>75.48</v>
          </cell>
          <cell r="O1124">
            <v>73.92</v>
          </cell>
          <cell r="P1124">
            <v>71.900000000000006</v>
          </cell>
          <cell r="Q1124">
            <v>70.98</v>
          </cell>
          <cell r="R1124">
            <v>69.709999999999994</v>
          </cell>
          <cell r="S1124">
            <v>71.72</v>
          </cell>
          <cell r="T1124">
            <v>69.44</v>
          </cell>
          <cell r="U1124">
            <v>72.180000000000007</v>
          </cell>
          <cell r="V1124">
            <v>73.510000000000005</v>
          </cell>
          <cell r="X1124">
            <v>67.37</v>
          </cell>
        </row>
        <row r="1125">
          <cell r="F1125" t="str">
            <v>Minnesota</v>
          </cell>
          <cell r="G1125" t="str">
            <v>B10</v>
          </cell>
          <cell r="I1125">
            <v>69.91</v>
          </cell>
          <cell r="J1125">
            <v>72.260000000000005</v>
          </cell>
          <cell r="K1125">
            <v>72.45</v>
          </cell>
          <cell r="L1125">
            <v>71.790000000000006</v>
          </cell>
          <cell r="M1125">
            <v>72.03</v>
          </cell>
          <cell r="N1125">
            <v>71.400000000000006</v>
          </cell>
          <cell r="O1125">
            <v>69.27</v>
          </cell>
          <cell r="P1125">
            <v>70.5</v>
          </cell>
          <cell r="Q1125">
            <v>73.53</v>
          </cell>
          <cell r="R1125">
            <v>72.94</v>
          </cell>
          <cell r="S1125">
            <v>74.86</v>
          </cell>
          <cell r="T1125">
            <v>75</v>
          </cell>
          <cell r="U1125">
            <v>74.27</v>
          </cell>
          <cell r="V1125">
            <v>76.23</v>
          </cell>
          <cell r="X1125">
            <v>78.73</v>
          </cell>
        </row>
        <row r="1126">
          <cell r="F1126" t="str">
            <v>Nebraska</v>
          </cell>
          <cell r="G1126" t="str">
            <v>B10</v>
          </cell>
          <cell r="I1126">
            <v>75.069999999999993</v>
          </cell>
          <cell r="J1126">
            <v>80.709999999999994</v>
          </cell>
          <cell r="K1126">
            <v>82.43</v>
          </cell>
          <cell r="L1126">
            <v>83.53</v>
          </cell>
          <cell r="M1126">
            <v>82.33</v>
          </cell>
          <cell r="N1126">
            <v>83.07</v>
          </cell>
          <cell r="O1126">
            <v>82.85</v>
          </cell>
          <cell r="P1126">
            <v>82.61</v>
          </cell>
          <cell r="Q1126">
            <v>82.86</v>
          </cell>
          <cell r="R1126">
            <v>81.77</v>
          </cell>
          <cell r="S1126">
            <v>81.92</v>
          </cell>
          <cell r="T1126">
            <v>79.22</v>
          </cell>
          <cell r="U1126">
            <v>79.48</v>
          </cell>
          <cell r="V1126">
            <v>80.3</v>
          </cell>
          <cell r="X1126">
            <v>79.069999999999993</v>
          </cell>
        </row>
        <row r="1127">
          <cell r="F1127" t="str">
            <v>Northwestern</v>
          </cell>
          <cell r="G1127" t="str">
            <v>B10</v>
          </cell>
          <cell r="I1127">
            <v>79.02</v>
          </cell>
          <cell r="J1127">
            <v>74.88</v>
          </cell>
          <cell r="K1127">
            <v>73.989999999999995</v>
          </cell>
          <cell r="L1127">
            <v>70.400000000000006</v>
          </cell>
          <cell r="M1127">
            <v>72.010000000000005</v>
          </cell>
          <cell r="N1127">
            <v>71.510000000000005</v>
          </cell>
          <cell r="O1127">
            <v>73.489999999999995</v>
          </cell>
          <cell r="P1127">
            <v>73.38</v>
          </cell>
          <cell r="Q1127">
            <v>75.459999999999994</v>
          </cell>
          <cell r="R1127">
            <v>75.459999999999994</v>
          </cell>
          <cell r="S1127">
            <v>77.569999999999993</v>
          </cell>
          <cell r="T1127">
            <v>76.400000000000006</v>
          </cell>
          <cell r="U1127">
            <v>78.069999999999993</v>
          </cell>
          <cell r="V1127">
            <v>76.650000000000006</v>
          </cell>
          <cell r="X1127">
            <v>76.180000000000007</v>
          </cell>
        </row>
        <row r="1128">
          <cell r="F1128" t="str">
            <v>Ohio State</v>
          </cell>
          <cell r="G1128" t="str">
            <v>B10</v>
          </cell>
          <cell r="I1128">
            <v>92.45</v>
          </cell>
          <cell r="J1128">
            <v>93.4</v>
          </cell>
          <cell r="K1128">
            <v>98.6</v>
          </cell>
          <cell r="L1128">
            <v>100.37</v>
          </cell>
          <cell r="M1128">
            <v>101.88</v>
          </cell>
          <cell r="N1128">
            <v>100.73</v>
          </cell>
          <cell r="O1128">
            <v>102.4</v>
          </cell>
          <cell r="P1128">
            <v>100.45</v>
          </cell>
          <cell r="Q1128">
            <v>100.41</v>
          </cell>
          <cell r="R1128">
            <v>97.78</v>
          </cell>
          <cell r="S1128">
            <v>96.67</v>
          </cell>
          <cell r="T1128">
            <v>99.9</v>
          </cell>
          <cell r="U1128">
            <v>101.96</v>
          </cell>
          <cell r="V1128">
            <v>100.84</v>
          </cell>
          <cell r="X1128">
            <v>102.07</v>
          </cell>
        </row>
        <row r="1129">
          <cell r="F1129" t="str">
            <v>Penn State</v>
          </cell>
          <cell r="G1129" t="str">
            <v>B10</v>
          </cell>
          <cell r="I1129">
            <v>75.290000000000006</v>
          </cell>
          <cell r="J1129">
            <v>77.28</v>
          </cell>
          <cell r="K1129">
            <v>75.59</v>
          </cell>
          <cell r="L1129">
            <v>75.34</v>
          </cell>
          <cell r="M1129">
            <v>75.83</v>
          </cell>
          <cell r="N1129">
            <v>72.88</v>
          </cell>
          <cell r="O1129">
            <v>72.84</v>
          </cell>
          <cell r="P1129">
            <v>76.77</v>
          </cell>
          <cell r="Q1129">
            <v>76.72</v>
          </cell>
          <cell r="R1129">
            <v>79.66</v>
          </cell>
          <cell r="S1129">
            <v>80.97</v>
          </cell>
          <cell r="T1129">
            <v>83.77</v>
          </cell>
          <cell r="U1129">
            <v>84.13</v>
          </cell>
          <cell r="V1129">
            <v>85.36</v>
          </cell>
          <cell r="X1129">
            <v>91.92</v>
          </cell>
        </row>
        <row r="1130">
          <cell r="F1130" t="str">
            <v>Purdue</v>
          </cell>
          <cell r="G1130" t="str">
            <v>B10</v>
          </cell>
          <cell r="I1130">
            <v>59.89</v>
          </cell>
          <cell r="J1130">
            <v>63.26</v>
          </cell>
          <cell r="K1130">
            <v>65.180000000000007</v>
          </cell>
          <cell r="L1130">
            <v>62.32</v>
          </cell>
          <cell r="M1130">
            <v>61.06</v>
          </cell>
          <cell r="N1130">
            <v>62.8</v>
          </cell>
          <cell r="O1130">
            <v>56.51</v>
          </cell>
          <cell r="P1130">
            <v>58.23</v>
          </cell>
          <cell r="Q1130">
            <v>58.57</v>
          </cell>
          <cell r="R1130">
            <v>59.8</v>
          </cell>
          <cell r="S1130">
            <v>57.97</v>
          </cell>
          <cell r="T1130">
            <v>57.34</v>
          </cell>
          <cell r="U1130">
            <v>56.38</v>
          </cell>
          <cell r="V1130">
            <v>56.53</v>
          </cell>
          <cell r="X1130">
            <v>56.37</v>
          </cell>
        </row>
        <row r="1131">
          <cell r="F1131" t="str">
            <v>Rutgers</v>
          </cell>
          <cell r="G1131" t="str">
            <v>B10</v>
          </cell>
          <cell r="I1131">
            <v>61.63</v>
          </cell>
          <cell r="J1131">
            <v>62.88</v>
          </cell>
          <cell r="K1131">
            <v>61.6</v>
          </cell>
          <cell r="L1131">
            <v>61.03</v>
          </cell>
          <cell r="M1131">
            <v>60.86</v>
          </cell>
          <cell r="N1131">
            <v>61.97</v>
          </cell>
          <cell r="O1131">
            <v>60.95</v>
          </cell>
          <cell r="P1131">
            <v>57.04</v>
          </cell>
          <cell r="Q1131">
            <v>55.77</v>
          </cell>
          <cell r="R1131">
            <v>57.42</v>
          </cell>
          <cell r="S1131">
            <v>56.99</v>
          </cell>
          <cell r="T1131">
            <v>57.4</v>
          </cell>
          <cell r="U1131">
            <v>54.68</v>
          </cell>
          <cell r="V1131">
            <v>53.78</v>
          </cell>
          <cell r="X1131">
            <v>51.8</v>
          </cell>
        </row>
        <row r="1132">
          <cell r="F1132" t="str">
            <v>Wisconsin</v>
          </cell>
          <cell r="G1132" t="str">
            <v>B10</v>
          </cell>
          <cell r="I1132">
            <v>82.28</v>
          </cell>
          <cell r="J1132">
            <v>79.73</v>
          </cell>
          <cell r="K1132">
            <v>82.63</v>
          </cell>
          <cell r="L1132">
            <v>84.71</v>
          </cell>
          <cell r="M1132">
            <v>80.89</v>
          </cell>
          <cell r="N1132">
            <v>84.75</v>
          </cell>
          <cell r="O1132">
            <v>85.35</v>
          </cell>
          <cell r="P1132">
            <v>86.24</v>
          </cell>
          <cell r="Q1132">
            <v>86.37</v>
          </cell>
          <cell r="R1132">
            <v>86.89</v>
          </cell>
          <cell r="S1132">
            <v>86.56</v>
          </cell>
          <cell r="T1132">
            <v>87.79</v>
          </cell>
          <cell r="U1132">
            <v>89.71</v>
          </cell>
          <cell r="V1132">
            <v>89.23</v>
          </cell>
          <cell r="X1132">
            <v>90.57</v>
          </cell>
        </row>
        <row r="1133">
          <cell r="F1133" t="str">
            <v>Baylor</v>
          </cell>
          <cell r="G1133" t="str">
            <v>B12</v>
          </cell>
          <cell r="I1133">
            <v>87.19</v>
          </cell>
          <cell r="J1133">
            <v>85.78</v>
          </cell>
          <cell r="K1133">
            <v>85.11</v>
          </cell>
          <cell r="L1133">
            <v>84.17</v>
          </cell>
          <cell r="M1133">
            <v>84.85</v>
          </cell>
          <cell r="N1133">
            <v>84.58</v>
          </cell>
          <cell r="O1133">
            <v>82.6</v>
          </cell>
          <cell r="P1133">
            <v>82.94</v>
          </cell>
          <cell r="Q1133">
            <v>84.57</v>
          </cell>
          <cell r="R1133">
            <v>84.96</v>
          </cell>
          <cell r="S1133">
            <v>83.81</v>
          </cell>
          <cell r="T1133">
            <v>78.739999999999995</v>
          </cell>
          <cell r="U1133">
            <v>78.05</v>
          </cell>
          <cell r="V1133">
            <v>76.760000000000005</v>
          </cell>
          <cell r="X1133">
            <v>67.209999999999994</v>
          </cell>
        </row>
        <row r="1134">
          <cell r="F1134" t="str">
            <v>Iowa State</v>
          </cell>
          <cell r="G1134" t="str">
            <v>B12</v>
          </cell>
          <cell r="I1134">
            <v>70.239999999999995</v>
          </cell>
          <cell r="J1134">
            <v>67.11</v>
          </cell>
          <cell r="K1134">
            <v>65.87</v>
          </cell>
          <cell r="L1134">
            <v>61.09</v>
          </cell>
          <cell r="M1134">
            <v>61.13</v>
          </cell>
          <cell r="N1134">
            <v>64.58</v>
          </cell>
          <cell r="O1134">
            <v>65.77</v>
          </cell>
          <cell r="P1134">
            <v>65.94</v>
          </cell>
          <cell r="Q1134">
            <v>65.180000000000007</v>
          </cell>
          <cell r="R1134">
            <v>65.239999999999995</v>
          </cell>
          <cell r="S1134">
            <v>65.709999999999994</v>
          </cell>
          <cell r="T1134">
            <v>65.680000000000007</v>
          </cell>
          <cell r="U1134">
            <v>65.77</v>
          </cell>
          <cell r="V1134">
            <v>70.239999999999995</v>
          </cell>
          <cell r="X1134">
            <v>67.290000000000006</v>
          </cell>
        </row>
        <row r="1135">
          <cell r="F1135" t="str">
            <v>Kansas</v>
          </cell>
          <cell r="G1135" t="str">
            <v>B12</v>
          </cell>
          <cell r="I1135">
            <v>49.81</v>
          </cell>
          <cell r="J1135">
            <v>59.11</v>
          </cell>
          <cell r="K1135">
            <v>62.75</v>
          </cell>
          <cell r="L1135">
            <v>58.48</v>
          </cell>
          <cell r="M1135">
            <v>55.51</v>
          </cell>
          <cell r="N1135">
            <v>56.11</v>
          </cell>
          <cell r="O1135">
            <v>54.77</v>
          </cell>
          <cell r="P1135">
            <v>57.51</v>
          </cell>
          <cell r="Q1135">
            <v>55.24</v>
          </cell>
          <cell r="R1135">
            <v>55.05</v>
          </cell>
          <cell r="S1135">
            <v>52.99</v>
          </cell>
          <cell r="T1135">
            <v>52.9</v>
          </cell>
          <cell r="U1135">
            <v>53.43</v>
          </cell>
          <cell r="V1135">
            <v>55.76</v>
          </cell>
          <cell r="X1135">
            <v>53.91</v>
          </cell>
        </row>
        <row r="1136">
          <cell r="F1136" t="str">
            <v>Kansas State</v>
          </cell>
          <cell r="G1136" t="str">
            <v>B12</v>
          </cell>
          <cell r="I1136">
            <v>74.069999999999993</v>
          </cell>
          <cell r="J1136">
            <v>73.62</v>
          </cell>
          <cell r="K1136">
            <v>74.650000000000006</v>
          </cell>
          <cell r="L1136">
            <v>74.73</v>
          </cell>
          <cell r="M1136">
            <v>80.92</v>
          </cell>
          <cell r="N1136">
            <v>80.37</v>
          </cell>
          <cell r="O1136">
            <v>79.7</v>
          </cell>
          <cell r="P1136">
            <v>79.41</v>
          </cell>
          <cell r="Q1136">
            <v>78.16</v>
          </cell>
          <cell r="R1136">
            <v>77.989999999999995</v>
          </cell>
          <cell r="S1136">
            <v>77.59</v>
          </cell>
          <cell r="T1136">
            <v>77.22</v>
          </cell>
          <cell r="U1136">
            <v>77.36</v>
          </cell>
          <cell r="V1136">
            <v>79.430000000000007</v>
          </cell>
          <cell r="X1136">
            <v>81.459999999999994</v>
          </cell>
        </row>
        <row r="1137">
          <cell r="F1137" t="str">
            <v>Oklahoma</v>
          </cell>
          <cell r="G1137" t="str">
            <v>B12</v>
          </cell>
          <cell r="I1137">
            <v>95.712000000000003</v>
          </cell>
          <cell r="J1137">
            <v>95.58</v>
          </cell>
          <cell r="K1137">
            <v>90.61</v>
          </cell>
          <cell r="L1137">
            <v>88.99</v>
          </cell>
          <cell r="M1137">
            <v>88.96</v>
          </cell>
          <cell r="N1137">
            <v>88.78</v>
          </cell>
          <cell r="O1137">
            <v>89.19</v>
          </cell>
          <cell r="P1137">
            <v>87.1</v>
          </cell>
          <cell r="Q1137">
            <v>88.32</v>
          </cell>
          <cell r="R1137">
            <v>86.45</v>
          </cell>
          <cell r="S1137">
            <v>87.34</v>
          </cell>
          <cell r="T1137">
            <v>86.77</v>
          </cell>
          <cell r="U1137">
            <v>87.97</v>
          </cell>
          <cell r="V1137">
            <v>89.67</v>
          </cell>
          <cell r="X1137">
            <v>90.45</v>
          </cell>
        </row>
        <row r="1138">
          <cell r="F1138" t="str">
            <v>Oklahoma State</v>
          </cell>
          <cell r="G1138" t="str">
            <v>B12</v>
          </cell>
          <cell r="I1138">
            <v>84.57</v>
          </cell>
          <cell r="J1138">
            <v>83.95</v>
          </cell>
          <cell r="K1138">
            <v>84.38</v>
          </cell>
          <cell r="L1138">
            <v>80.3</v>
          </cell>
          <cell r="M1138">
            <v>80.66</v>
          </cell>
          <cell r="N1138">
            <v>79.45</v>
          </cell>
          <cell r="O1138">
            <v>79.599999999999994</v>
          </cell>
          <cell r="P1138">
            <v>79.209999999999994</v>
          </cell>
          <cell r="Q1138">
            <v>79.92</v>
          </cell>
          <cell r="R1138">
            <v>80.09</v>
          </cell>
          <cell r="S1138">
            <v>81.37</v>
          </cell>
          <cell r="T1138">
            <v>81.2</v>
          </cell>
          <cell r="U1138">
            <v>80.959999999999994</v>
          </cell>
          <cell r="V1138">
            <v>83.38</v>
          </cell>
          <cell r="X1138">
            <v>83.1</v>
          </cell>
        </row>
        <row r="1139">
          <cell r="F1139" t="str">
            <v>TCU</v>
          </cell>
          <cell r="G1139" t="str">
            <v>B12</v>
          </cell>
          <cell r="I1139">
            <v>88.81</v>
          </cell>
          <cell r="J1139">
            <v>88.53</v>
          </cell>
          <cell r="K1139">
            <v>86.57</v>
          </cell>
          <cell r="L1139">
            <v>83.53</v>
          </cell>
          <cell r="M1139">
            <v>82.19</v>
          </cell>
          <cell r="N1139">
            <v>84.19</v>
          </cell>
          <cell r="O1139">
            <v>83.64</v>
          </cell>
          <cell r="P1139">
            <v>81.36</v>
          </cell>
          <cell r="Q1139">
            <v>81.61</v>
          </cell>
          <cell r="R1139">
            <v>79.56</v>
          </cell>
          <cell r="S1139">
            <v>77.930000000000007</v>
          </cell>
          <cell r="T1139">
            <v>80.67</v>
          </cell>
          <cell r="U1139">
            <v>80.819999999999993</v>
          </cell>
          <cell r="V1139">
            <v>78.739999999999995</v>
          </cell>
          <cell r="X1139">
            <v>74.709999999999994</v>
          </cell>
        </row>
        <row r="1140">
          <cell r="F1140" t="str">
            <v>Texas</v>
          </cell>
          <cell r="G1140" t="str">
            <v>B12</v>
          </cell>
          <cell r="I1140">
            <v>74.42</v>
          </cell>
          <cell r="J1140">
            <v>79.16</v>
          </cell>
          <cell r="K1140">
            <v>80.680000000000007</v>
          </cell>
          <cell r="L1140">
            <v>82.34</v>
          </cell>
          <cell r="M1140">
            <v>78.77</v>
          </cell>
          <cell r="N1140">
            <v>77.22</v>
          </cell>
          <cell r="O1140">
            <v>75</v>
          </cell>
          <cell r="P1140">
            <v>75.349999999999994</v>
          </cell>
          <cell r="Q1140">
            <v>77.010000000000005</v>
          </cell>
          <cell r="R1140">
            <v>76.95</v>
          </cell>
          <cell r="S1140">
            <v>77.87</v>
          </cell>
          <cell r="T1140">
            <v>77.680000000000007</v>
          </cell>
          <cell r="U1140">
            <v>77.52</v>
          </cell>
          <cell r="V1140">
            <v>75.84</v>
          </cell>
          <cell r="X1140">
            <v>69.290000000000006</v>
          </cell>
        </row>
        <row r="1141">
          <cell r="F1141" t="str">
            <v>Texas Tech</v>
          </cell>
          <cell r="G1141" t="str">
            <v>B12</v>
          </cell>
          <cell r="I1141">
            <v>77.5</v>
          </cell>
          <cell r="J1141">
            <v>75.319999999999993</v>
          </cell>
          <cell r="K1141">
            <v>77.459999999999994</v>
          </cell>
          <cell r="L1141">
            <v>76.3</v>
          </cell>
          <cell r="M1141">
            <v>76.239999999999995</v>
          </cell>
          <cell r="N1141">
            <v>75.87</v>
          </cell>
          <cell r="O1141">
            <v>76.67</v>
          </cell>
          <cell r="P1141">
            <v>77.13</v>
          </cell>
          <cell r="Q1141">
            <v>73.27</v>
          </cell>
          <cell r="R1141">
            <v>74.05</v>
          </cell>
          <cell r="S1141">
            <v>74.77</v>
          </cell>
          <cell r="T1141">
            <v>74.03</v>
          </cell>
          <cell r="U1141">
            <v>74.47</v>
          </cell>
          <cell r="V1141">
            <v>70.53</v>
          </cell>
          <cell r="X1141">
            <v>67.89</v>
          </cell>
        </row>
        <row r="1142">
          <cell r="F1142" t="str">
            <v>West Virginia</v>
          </cell>
          <cell r="G1142" t="str">
            <v>B12</v>
          </cell>
          <cell r="I1142">
            <v>81.08</v>
          </cell>
          <cell r="J1142">
            <v>75.91</v>
          </cell>
          <cell r="K1142">
            <v>78.540000000000006</v>
          </cell>
          <cell r="L1142">
            <v>78.790000000000006</v>
          </cell>
          <cell r="M1142">
            <v>78.52</v>
          </cell>
          <cell r="N1142">
            <v>79.430000000000007</v>
          </cell>
          <cell r="O1142">
            <v>78.739999999999995</v>
          </cell>
          <cell r="P1142">
            <v>79.72</v>
          </cell>
          <cell r="Q1142">
            <v>82.62</v>
          </cell>
          <cell r="R1142">
            <v>84.83</v>
          </cell>
          <cell r="S1142">
            <v>82.24</v>
          </cell>
          <cell r="T1142">
            <v>82.68</v>
          </cell>
          <cell r="U1142">
            <v>83.17</v>
          </cell>
          <cell r="V1142">
            <v>81.37</v>
          </cell>
          <cell r="X1142">
            <v>82.36</v>
          </cell>
        </row>
        <row r="1143">
          <cell r="F1143" t="str">
            <v>Florida Atlantic</v>
          </cell>
          <cell r="G1143" t="str">
            <v>CUSA</v>
          </cell>
          <cell r="I1143">
            <v>52.46</v>
          </cell>
          <cell r="J1143">
            <v>56.39</v>
          </cell>
          <cell r="K1143">
            <v>56.98</v>
          </cell>
          <cell r="L1143">
            <v>56.42</v>
          </cell>
          <cell r="M1143">
            <v>53.25</v>
          </cell>
          <cell r="N1143">
            <v>53.07</v>
          </cell>
          <cell r="O1143">
            <v>51.83</v>
          </cell>
          <cell r="P1143">
            <v>50.06</v>
          </cell>
          <cell r="Q1143">
            <v>50.08</v>
          </cell>
          <cell r="R1143">
            <v>49.82</v>
          </cell>
          <cell r="S1143">
            <v>47.09</v>
          </cell>
          <cell r="T1143">
            <v>48.35</v>
          </cell>
          <cell r="U1143">
            <v>48.72</v>
          </cell>
          <cell r="V1143">
            <v>48.55</v>
          </cell>
          <cell r="X1143">
            <v>47.05</v>
          </cell>
        </row>
        <row r="1144">
          <cell r="F1144" t="str">
            <v>Florida Intl</v>
          </cell>
          <cell r="G1144" t="str">
            <v>CUSA</v>
          </cell>
          <cell r="I1144">
            <v>51.95</v>
          </cell>
          <cell r="J1144">
            <v>50.4</v>
          </cell>
          <cell r="K1144">
            <v>50.15</v>
          </cell>
          <cell r="L1144">
            <v>47.51</v>
          </cell>
          <cell r="M1144">
            <v>47.93</v>
          </cell>
          <cell r="N1144">
            <v>44.3</v>
          </cell>
          <cell r="O1144">
            <v>46.34</v>
          </cell>
          <cell r="P1144">
            <v>47.91</v>
          </cell>
          <cell r="Q1144">
            <v>47.42</v>
          </cell>
          <cell r="R1144">
            <v>47.91</v>
          </cell>
          <cell r="S1144">
            <v>48.93</v>
          </cell>
          <cell r="T1144">
            <v>48.95</v>
          </cell>
          <cell r="U1144">
            <v>48.67</v>
          </cell>
          <cell r="V1144">
            <v>50.48</v>
          </cell>
          <cell r="X1144">
            <v>51.44</v>
          </cell>
        </row>
        <row r="1145">
          <cell r="F1145" t="str">
            <v>Louisiana Tech</v>
          </cell>
          <cell r="G1145" t="str">
            <v>CUSA</v>
          </cell>
          <cell r="I1145">
            <v>67.099999999999994</v>
          </cell>
          <cell r="J1145">
            <v>62.21</v>
          </cell>
          <cell r="K1145">
            <v>66.790000000000006</v>
          </cell>
          <cell r="L1145">
            <v>65.959999999999994</v>
          </cell>
          <cell r="M1145">
            <v>66.41</v>
          </cell>
          <cell r="N1145">
            <v>65.599999999999994</v>
          </cell>
          <cell r="O1145">
            <v>66.150000000000006</v>
          </cell>
          <cell r="P1145">
            <v>66.55</v>
          </cell>
          <cell r="Q1145">
            <v>67.52</v>
          </cell>
          <cell r="R1145">
            <v>68.010000000000005</v>
          </cell>
          <cell r="S1145">
            <v>70.099999999999994</v>
          </cell>
          <cell r="T1145">
            <v>70.72</v>
          </cell>
          <cell r="U1145">
            <v>70.89</v>
          </cell>
          <cell r="V1145">
            <v>70.94</v>
          </cell>
          <cell r="X1145">
            <v>67.260000000000005</v>
          </cell>
        </row>
        <row r="1146">
          <cell r="F1146" t="str">
            <v>Marshall</v>
          </cell>
          <cell r="G1146" t="str">
            <v>CUSA</v>
          </cell>
          <cell r="I1146">
            <v>68.91</v>
          </cell>
          <cell r="J1146">
            <v>66.58</v>
          </cell>
          <cell r="K1146">
            <v>64.58</v>
          </cell>
          <cell r="L1146">
            <v>70.260000000000005</v>
          </cell>
          <cell r="M1146">
            <v>62.41</v>
          </cell>
          <cell r="N1146">
            <v>62.53</v>
          </cell>
          <cell r="O1146">
            <v>62.8</v>
          </cell>
          <cell r="P1146">
            <v>59.04</v>
          </cell>
          <cell r="Q1146">
            <v>58.3</v>
          </cell>
          <cell r="R1146">
            <v>57.29</v>
          </cell>
          <cell r="S1146">
            <v>55.96</v>
          </cell>
          <cell r="T1146">
            <v>52.54</v>
          </cell>
          <cell r="U1146">
            <v>55.61</v>
          </cell>
          <cell r="V1146">
            <v>53.78</v>
          </cell>
          <cell r="X1146">
            <v>48.54</v>
          </cell>
        </row>
        <row r="1147">
          <cell r="F1147" t="str">
            <v>Middle Tenn St</v>
          </cell>
          <cell r="G1147" t="str">
            <v>CUSA</v>
          </cell>
          <cell r="I1147">
            <v>64.94</v>
          </cell>
          <cell r="J1147">
            <v>69.38</v>
          </cell>
          <cell r="K1147">
            <v>69.739999999999995</v>
          </cell>
          <cell r="L1147">
            <v>66.83</v>
          </cell>
          <cell r="M1147">
            <v>68.069999999999993</v>
          </cell>
          <cell r="N1147">
            <v>66.34</v>
          </cell>
          <cell r="O1147">
            <v>67.03</v>
          </cell>
          <cell r="P1147">
            <v>67.42</v>
          </cell>
          <cell r="Q1147">
            <v>68.040000000000006</v>
          </cell>
          <cell r="R1147">
            <v>69.739999999999995</v>
          </cell>
          <cell r="S1147">
            <v>68.760000000000005</v>
          </cell>
          <cell r="T1147">
            <v>65.22</v>
          </cell>
          <cell r="U1147">
            <v>62.28</v>
          </cell>
          <cell r="V1147">
            <v>62.76</v>
          </cell>
          <cell r="X1147">
            <v>59.44</v>
          </cell>
        </row>
        <row r="1148">
          <cell r="F1148" t="str">
            <v>North Texas</v>
          </cell>
          <cell r="G1148" t="str">
            <v>CUSA</v>
          </cell>
          <cell r="I1148">
            <v>42.72</v>
          </cell>
          <cell r="J1148">
            <v>47.67</v>
          </cell>
          <cell r="K1148">
            <v>46.32</v>
          </cell>
          <cell r="L1148">
            <v>48.99</v>
          </cell>
          <cell r="M1148">
            <v>49.25</v>
          </cell>
          <cell r="N1148">
            <v>49.78</v>
          </cell>
          <cell r="O1148">
            <v>48.59</v>
          </cell>
          <cell r="P1148">
            <v>52.05</v>
          </cell>
          <cell r="Q1148">
            <v>52.39</v>
          </cell>
          <cell r="R1148">
            <v>56.87</v>
          </cell>
          <cell r="S1148">
            <v>55.34</v>
          </cell>
          <cell r="T1148">
            <v>54.27</v>
          </cell>
          <cell r="U1148">
            <v>52.89</v>
          </cell>
          <cell r="V1148">
            <v>54.24</v>
          </cell>
          <cell r="X1148">
            <v>50.72</v>
          </cell>
        </row>
        <row r="1149">
          <cell r="F1149" t="str">
            <v>Old Dominion</v>
          </cell>
          <cell r="G1149" t="str">
            <v>CUSA</v>
          </cell>
          <cell r="I1149">
            <v>47.82</v>
          </cell>
          <cell r="J1149">
            <v>49.35</v>
          </cell>
          <cell r="K1149">
            <v>51.99</v>
          </cell>
          <cell r="L1149">
            <v>51.78</v>
          </cell>
          <cell r="M1149">
            <v>52.09</v>
          </cell>
          <cell r="N1149">
            <v>52.97</v>
          </cell>
          <cell r="O1149">
            <v>56.15</v>
          </cell>
          <cell r="P1149">
            <v>59.54</v>
          </cell>
          <cell r="Q1149">
            <v>59.47</v>
          </cell>
          <cell r="R1149">
            <v>57.22</v>
          </cell>
          <cell r="S1149">
            <v>57.77</v>
          </cell>
          <cell r="T1149">
            <v>60.89</v>
          </cell>
          <cell r="U1149">
            <v>62.07</v>
          </cell>
          <cell r="V1149">
            <v>62.18</v>
          </cell>
          <cell r="X1149">
            <v>65.760000000000005</v>
          </cell>
        </row>
        <row r="1150">
          <cell r="F1150" t="str">
            <v>Rice</v>
          </cell>
          <cell r="G1150" t="str">
            <v>CUSA</v>
          </cell>
          <cell r="I1150">
            <v>51.08</v>
          </cell>
          <cell r="J1150">
            <v>57.76</v>
          </cell>
          <cell r="K1150">
            <v>54.31</v>
          </cell>
          <cell r="L1150">
            <v>54.76</v>
          </cell>
          <cell r="M1150">
            <v>55.32</v>
          </cell>
          <cell r="N1150">
            <v>51.38</v>
          </cell>
          <cell r="O1150">
            <v>51.15</v>
          </cell>
          <cell r="P1150">
            <v>50.93</v>
          </cell>
          <cell r="Q1150">
            <v>52.53</v>
          </cell>
          <cell r="R1150">
            <v>51.66</v>
          </cell>
          <cell r="S1150">
            <v>50.15</v>
          </cell>
          <cell r="T1150">
            <v>46.34</v>
          </cell>
          <cell r="U1150">
            <v>46.39</v>
          </cell>
          <cell r="V1150">
            <v>48.04</v>
          </cell>
          <cell r="X1150">
            <v>46.96</v>
          </cell>
        </row>
        <row r="1151">
          <cell r="F1151" t="str">
            <v>Southern Miss</v>
          </cell>
          <cell r="G1151" t="str">
            <v>CUSA</v>
          </cell>
          <cell r="I1151">
            <v>68.47</v>
          </cell>
          <cell r="J1151">
            <v>65.03</v>
          </cell>
          <cell r="K1151">
            <v>69.48</v>
          </cell>
          <cell r="L1151">
            <v>67.72</v>
          </cell>
          <cell r="M1151">
            <v>65.53</v>
          </cell>
          <cell r="N1151">
            <v>68.87</v>
          </cell>
          <cell r="O1151">
            <v>68.52</v>
          </cell>
          <cell r="P1151">
            <v>64.5</v>
          </cell>
          <cell r="Q1151">
            <v>63.56</v>
          </cell>
          <cell r="R1151">
            <v>63.83</v>
          </cell>
          <cell r="S1151">
            <v>64.31</v>
          </cell>
          <cell r="T1151">
            <v>61.18</v>
          </cell>
          <cell r="U1151">
            <v>60.23</v>
          </cell>
          <cell r="V1151">
            <v>58.71</v>
          </cell>
          <cell r="X1151">
            <v>58.95</v>
          </cell>
        </row>
        <row r="1152">
          <cell r="F1152" t="str">
            <v>UNC Charlotte</v>
          </cell>
          <cell r="G1152" t="str">
            <v>CUSA</v>
          </cell>
          <cell r="I1152">
            <v>38.869999999999997</v>
          </cell>
          <cell r="J1152">
            <v>39.74</v>
          </cell>
          <cell r="K1152">
            <v>38.9</v>
          </cell>
          <cell r="L1152">
            <v>43.4</v>
          </cell>
          <cell r="M1152">
            <v>41.7</v>
          </cell>
          <cell r="N1152">
            <v>43.51</v>
          </cell>
          <cell r="O1152">
            <v>40.119999999999997</v>
          </cell>
          <cell r="P1152">
            <v>43.52</v>
          </cell>
          <cell r="Q1152">
            <v>43.6</v>
          </cell>
          <cell r="R1152">
            <v>45.81</v>
          </cell>
          <cell r="S1152">
            <v>45.14</v>
          </cell>
          <cell r="T1152">
            <v>49.07</v>
          </cell>
          <cell r="U1152">
            <v>48.52</v>
          </cell>
          <cell r="V1152">
            <v>48.68</v>
          </cell>
          <cell r="X1152">
            <v>49.17</v>
          </cell>
        </row>
        <row r="1153">
          <cell r="F1153" t="str">
            <v>UT San Antonio</v>
          </cell>
          <cell r="G1153" t="str">
            <v>CUSA</v>
          </cell>
          <cell r="I1153">
            <v>49.19</v>
          </cell>
          <cell r="J1153">
            <v>51.68</v>
          </cell>
          <cell r="K1153">
            <v>50.09</v>
          </cell>
          <cell r="L1153">
            <v>50.19</v>
          </cell>
          <cell r="M1153">
            <v>51.97</v>
          </cell>
          <cell r="N1153">
            <v>48.89</v>
          </cell>
          <cell r="O1153">
            <v>49.72</v>
          </cell>
          <cell r="P1153">
            <v>55.85</v>
          </cell>
          <cell r="Q1153">
            <v>55.86</v>
          </cell>
          <cell r="R1153">
            <v>54.16</v>
          </cell>
          <cell r="S1153">
            <v>55.36</v>
          </cell>
          <cell r="T1153">
            <v>58.77</v>
          </cell>
          <cell r="U1153">
            <v>57.34</v>
          </cell>
          <cell r="V1153">
            <v>58.45</v>
          </cell>
          <cell r="X1153">
            <v>61.84</v>
          </cell>
        </row>
        <row r="1154">
          <cell r="F1154" t="str">
            <v>UTEP</v>
          </cell>
          <cell r="G1154" t="str">
            <v>CUSA</v>
          </cell>
          <cell r="I1154">
            <v>47.88</v>
          </cell>
          <cell r="J1154">
            <v>54.88</v>
          </cell>
          <cell r="K1154">
            <v>56.8</v>
          </cell>
          <cell r="L1154">
            <v>55.89</v>
          </cell>
          <cell r="M1154">
            <v>49.99</v>
          </cell>
          <cell r="N1154">
            <v>46.75</v>
          </cell>
          <cell r="O1154">
            <v>46.33</v>
          </cell>
          <cell r="P1154">
            <v>44.01</v>
          </cell>
          <cell r="Q1154">
            <v>44.05</v>
          </cell>
          <cell r="R1154">
            <v>45.68</v>
          </cell>
          <cell r="S1154">
            <v>46.28</v>
          </cell>
          <cell r="T1154">
            <v>46.3</v>
          </cell>
          <cell r="U1154">
            <v>46.01</v>
          </cell>
          <cell r="V1154">
            <v>45.05</v>
          </cell>
          <cell r="X1154">
            <v>48.03</v>
          </cell>
        </row>
        <row r="1155">
          <cell r="F1155" t="str">
            <v>Western Kentucky</v>
          </cell>
          <cell r="G1155" t="str">
            <v>CUSA</v>
          </cell>
          <cell r="I1155">
            <v>77.05</v>
          </cell>
          <cell r="J1155">
            <v>67.739999999999995</v>
          </cell>
          <cell r="K1155">
            <v>71.62</v>
          </cell>
          <cell r="L1155">
            <v>73.22</v>
          </cell>
          <cell r="M1155">
            <v>71.540000000000006</v>
          </cell>
          <cell r="N1155">
            <v>69.7</v>
          </cell>
          <cell r="O1155">
            <v>68.650000000000006</v>
          </cell>
          <cell r="P1155">
            <v>67.98</v>
          </cell>
          <cell r="Q1155">
            <v>69.16</v>
          </cell>
          <cell r="R1155">
            <v>71.03</v>
          </cell>
          <cell r="S1155">
            <v>73.680000000000007</v>
          </cell>
          <cell r="T1155">
            <v>73.98</v>
          </cell>
          <cell r="U1155">
            <v>75.11</v>
          </cell>
          <cell r="V1155">
            <v>75.53</v>
          </cell>
          <cell r="X1155">
            <v>78.510000000000005</v>
          </cell>
        </row>
        <row r="1156">
          <cell r="F1156" t="str">
            <v>Army</v>
          </cell>
          <cell r="G1156" t="str">
            <v>Ind</v>
          </cell>
          <cell r="I1156">
            <v>49.59</v>
          </cell>
          <cell r="J1156">
            <v>62.23</v>
          </cell>
          <cell r="K1156">
            <v>68.2</v>
          </cell>
          <cell r="L1156">
            <v>69.36</v>
          </cell>
          <cell r="M1156">
            <v>74.94</v>
          </cell>
          <cell r="N1156">
            <v>69.95</v>
          </cell>
          <cell r="O1156">
            <v>69.72</v>
          </cell>
          <cell r="P1156">
            <v>68.06</v>
          </cell>
          <cell r="Q1156">
            <v>69.67</v>
          </cell>
          <cell r="R1156">
            <v>66.38</v>
          </cell>
          <cell r="S1156">
            <v>68.150000000000006</v>
          </cell>
          <cell r="T1156">
            <v>65.62</v>
          </cell>
          <cell r="U1156">
            <v>63.34</v>
          </cell>
          <cell r="V1156">
            <v>63.79</v>
          </cell>
          <cell r="X1156">
            <v>60.31</v>
          </cell>
        </row>
        <row r="1157">
          <cell r="F1157" t="str">
            <v>BYU</v>
          </cell>
          <cell r="G1157" t="str">
            <v>Ind</v>
          </cell>
          <cell r="I1157">
            <v>77.75</v>
          </cell>
          <cell r="J1157">
            <v>74.39</v>
          </cell>
          <cell r="K1157">
            <v>75.66</v>
          </cell>
          <cell r="L1157">
            <v>75.06</v>
          </cell>
          <cell r="M1157">
            <v>75.709999999999994</v>
          </cell>
          <cell r="N1157">
            <v>75.459999999999994</v>
          </cell>
          <cell r="O1157">
            <v>75.510000000000005</v>
          </cell>
          <cell r="P1157">
            <v>77.59</v>
          </cell>
          <cell r="Q1157">
            <v>77.290000000000006</v>
          </cell>
          <cell r="R1157">
            <v>77.77</v>
          </cell>
          <cell r="S1157">
            <v>77.31</v>
          </cell>
          <cell r="T1157">
            <v>77.959999999999994</v>
          </cell>
          <cell r="U1157">
            <v>78.319999999999993</v>
          </cell>
          <cell r="V1157">
            <v>79.010000000000005</v>
          </cell>
          <cell r="X1157">
            <v>79.489999999999995</v>
          </cell>
        </row>
        <row r="1158">
          <cell r="F1158" t="str">
            <v>Massachusetts</v>
          </cell>
          <cell r="G1158" t="str">
            <v>Ind</v>
          </cell>
          <cell r="I1158">
            <v>51.06</v>
          </cell>
          <cell r="J1158">
            <v>55.35</v>
          </cell>
          <cell r="K1158">
            <v>57.54</v>
          </cell>
          <cell r="L1158">
            <v>57.62</v>
          </cell>
          <cell r="M1158">
            <v>55.71</v>
          </cell>
          <cell r="N1158">
            <v>55.53</v>
          </cell>
          <cell r="O1158">
            <v>55.31</v>
          </cell>
          <cell r="P1158">
            <v>53.57</v>
          </cell>
          <cell r="Q1158">
            <v>55.26</v>
          </cell>
          <cell r="R1158">
            <v>52.83</v>
          </cell>
          <cell r="S1158">
            <v>53.79</v>
          </cell>
          <cell r="T1158">
            <v>52.97</v>
          </cell>
          <cell r="U1158">
            <v>53.2</v>
          </cell>
          <cell r="V1158">
            <v>52.18</v>
          </cell>
          <cell r="X1158">
            <v>50.29</v>
          </cell>
        </row>
        <row r="1159">
          <cell r="F1159" t="str">
            <v>Notre Dame</v>
          </cell>
          <cell r="G1159" t="str">
            <v>Ind</v>
          </cell>
          <cell r="I1159">
            <v>88.2</v>
          </cell>
          <cell r="J1159">
            <v>85.19</v>
          </cell>
          <cell r="K1159">
            <v>83.88</v>
          </cell>
          <cell r="L1159">
            <v>85.19</v>
          </cell>
          <cell r="M1159">
            <v>82.28</v>
          </cell>
          <cell r="N1159">
            <v>78.150000000000006</v>
          </cell>
          <cell r="O1159">
            <v>76.69</v>
          </cell>
          <cell r="P1159">
            <v>75.78</v>
          </cell>
          <cell r="Q1159">
            <v>76.239999999999995</v>
          </cell>
          <cell r="R1159">
            <v>75.680000000000007</v>
          </cell>
          <cell r="S1159">
            <v>76.84</v>
          </cell>
          <cell r="T1159">
            <v>74.53</v>
          </cell>
          <cell r="U1159">
            <v>77.22</v>
          </cell>
          <cell r="V1159">
            <v>77</v>
          </cell>
          <cell r="X1159">
            <v>71.95</v>
          </cell>
        </row>
        <row r="1160">
          <cell r="F1160" t="str">
            <v>Akron</v>
          </cell>
          <cell r="G1160" t="str">
            <v>MAC</v>
          </cell>
          <cell r="I1160">
            <v>61.01</v>
          </cell>
          <cell r="J1160">
            <v>60.13</v>
          </cell>
          <cell r="K1160">
            <v>58.79</v>
          </cell>
          <cell r="L1160">
            <v>55.66</v>
          </cell>
          <cell r="M1160">
            <v>60.84</v>
          </cell>
          <cell r="N1160">
            <v>61.35</v>
          </cell>
          <cell r="O1160">
            <v>61.43</v>
          </cell>
          <cell r="P1160">
            <v>63.31</v>
          </cell>
          <cell r="Q1160">
            <v>60.49</v>
          </cell>
          <cell r="R1160">
            <v>61.58</v>
          </cell>
          <cell r="S1160">
            <v>58.66</v>
          </cell>
          <cell r="T1160">
            <v>57.24</v>
          </cell>
          <cell r="U1160">
            <v>55.9</v>
          </cell>
          <cell r="V1160">
            <v>55.82</v>
          </cell>
          <cell r="X1160">
            <v>52.29</v>
          </cell>
        </row>
        <row r="1161">
          <cell r="F1161" t="str">
            <v>Ball State</v>
          </cell>
          <cell r="G1161" t="str">
            <v>MAC</v>
          </cell>
          <cell r="I1161">
            <v>52.06</v>
          </cell>
          <cell r="J1161">
            <v>54.18</v>
          </cell>
          <cell r="K1161">
            <v>57.6</v>
          </cell>
          <cell r="L1161">
            <v>58.04</v>
          </cell>
          <cell r="M1161">
            <v>61.86</v>
          </cell>
          <cell r="N1161">
            <v>60.86</v>
          </cell>
          <cell r="O1161">
            <v>58.92</v>
          </cell>
          <cell r="P1161">
            <v>59.87</v>
          </cell>
          <cell r="Q1161">
            <v>60.01</v>
          </cell>
          <cell r="R1161">
            <v>58.68</v>
          </cell>
          <cell r="S1161">
            <v>58.15</v>
          </cell>
          <cell r="T1161">
            <v>56.9</v>
          </cell>
          <cell r="U1161">
            <v>55.56</v>
          </cell>
          <cell r="V1161">
            <v>55.8</v>
          </cell>
          <cell r="X1161">
            <v>53.36</v>
          </cell>
        </row>
        <row r="1162">
          <cell r="F1162" t="str">
            <v>Bowling Green</v>
          </cell>
          <cell r="G1162" t="str">
            <v>MAC</v>
          </cell>
          <cell r="I1162">
            <v>77.03</v>
          </cell>
          <cell r="J1162">
            <v>67.900000000000006</v>
          </cell>
          <cell r="K1162">
            <v>61.97</v>
          </cell>
          <cell r="L1162">
            <v>59.6</v>
          </cell>
          <cell r="M1162">
            <v>57.63</v>
          </cell>
          <cell r="N1162">
            <v>50.52</v>
          </cell>
          <cell r="O1162">
            <v>49.97</v>
          </cell>
          <cell r="P1162">
            <v>51.39</v>
          </cell>
          <cell r="Q1162">
            <v>53.32</v>
          </cell>
          <cell r="R1162">
            <v>51.52</v>
          </cell>
          <cell r="S1162">
            <v>50.87</v>
          </cell>
          <cell r="T1162">
            <v>49.18</v>
          </cell>
          <cell r="U1162">
            <v>51.1</v>
          </cell>
          <cell r="V1162">
            <v>54.23</v>
          </cell>
          <cell r="X1162">
            <v>53.82</v>
          </cell>
        </row>
        <row r="1163">
          <cell r="F1163" t="str">
            <v>Buffalo</v>
          </cell>
          <cell r="G1163" t="str">
            <v>MAC</v>
          </cell>
          <cell r="I1163">
            <v>56.37</v>
          </cell>
          <cell r="J1163">
            <v>55.88</v>
          </cell>
          <cell r="K1163">
            <v>50.3</v>
          </cell>
          <cell r="L1163">
            <v>50.79</v>
          </cell>
          <cell r="M1163">
            <v>49.66</v>
          </cell>
          <cell r="N1163">
            <v>52.98</v>
          </cell>
          <cell r="O1163">
            <v>49.66</v>
          </cell>
          <cell r="P1163">
            <v>46.49</v>
          </cell>
          <cell r="Q1163">
            <v>46.57</v>
          </cell>
          <cell r="R1163">
            <v>43.92</v>
          </cell>
          <cell r="S1163">
            <v>47.79</v>
          </cell>
          <cell r="T1163">
            <v>45.73</v>
          </cell>
          <cell r="U1163">
            <v>45.04</v>
          </cell>
          <cell r="V1163">
            <v>44.83</v>
          </cell>
          <cell r="X1163">
            <v>44.3</v>
          </cell>
        </row>
        <row r="1164">
          <cell r="F1164" t="str">
            <v>Central Michigan</v>
          </cell>
          <cell r="G1164" t="str">
            <v>MAC</v>
          </cell>
          <cell r="I1164">
            <v>66.05</v>
          </cell>
          <cell r="J1164">
            <v>60.42</v>
          </cell>
          <cell r="K1164">
            <v>63.44</v>
          </cell>
          <cell r="L1164">
            <v>68.36</v>
          </cell>
          <cell r="M1164">
            <v>70.680000000000007</v>
          </cell>
          <cell r="N1164">
            <v>67.37</v>
          </cell>
          <cell r="O1164">
            <v>64.760000000000005</v>
          </cell>
          <cell r="P1164">
            <v>63.94</v>
          </cell>
          <cell r="Q1164">
            <v>65.25</v>
          </cell>
          <cell r="R1164">
            <v>64.489999999999995</v>
          </cell>
          <cell r="S1164">
            <v>63.07</v>
          </cell>
          <cell r="T1164">
            <v>60.95</v>
          </cell>
          <cell r="U1164">
            <v>60.73</v>
          </cell>
          <cell r="V1164">
            <v>61.63</v>
          </cell>
          <cell r="X1164">
            <v>59.17</v>
          </cell>
        </row>
        <row r="1165">
          <cell r="F1165" t="str">
            <v>Eastern Michigan</v>
          </cell>
          <cell r="G1165" t="str">
            <v>MAC</v>
          </cell>
          <cell r="I1165">
            <v>41.31</v>
          </cell>
          <cell r="J1165">
            <v>47.99</v>
          </cell>
          <cell r="K1165">
            <v>48.46</v>
          </cell>
          <cell r="L1165">
            <v>46.24</v>
          </cell>
          <cell r="M1165">
            <v>48.72</v>
          </cell>
          <cell r="N1165">
            <v>51.41</v>
          </cell>
          <cell r="O1165">
            <v>51.16</v>
          </cell>
          <cell r="P1165">
            <v>53.08</v>
          </cell>
          <cell r="Q1165">
            <v>54.91</v>
          </cell>
          <cell r="R1165">
            <v>56.39</v>
          </cell>
          <cell r="S1165">
            <v>54.42</v>
          </cell>
          <cell r="T1165">
            <v>56</v>
          </cell>
          <cell r="U1165">
            <v>56.64</v>
          </cell>
          <cell r="V1165">
            <v>56.64</v>
          </cell>
          <cell r="X1165">
            <v>59.08</v>
          </cell>
        </row>
        <row r="1166">
          <cell r="F1166" t="str">
            <v>Kent State</v>
          </cell>
          <cell r="G1166" t="str">
            <v>MAC</v>
          </cell>
          <cell r="I1166">
            <v>48.21</v>
          </cell>
          <cell r="J1166">
            <v>49.01</v>
          </cell>
          <cell r="K1166">
            <v>51.2</v>
          </cell>
          <cell r="L1166">
            <v>50.02</v>
          </cell>
          <cell r="M1166">
            <v>51.55</v>
          </cell>
          <cell r="N1166">
            <v>50.56</v>
          </cell>
          <cell r="O1166">
            <v>51.34</v>
          </cell>
          <cell r="P1166">
            <v>55.1</v>
          </cell>
          <cell r="Q1166">
            <v>54.05</v>
          </cell>
          <cell r="R1166">
            <v>54.09</v>
          </cell>
          <cell r="S1166">
            <v>55.75</v>
          </cell>
          <cell r="T1166">
            <v>55.79</v>
          </cell>
          <cell r="U1166">
            <v>56.21</v>
          </cell>
          <cell r="V1166">
            <v>53.1</v>
          </cell>
          <cell r="X1166">
            <v>50.12</v>
          </cell>
        </row>
        <row r="1167">
          <cell r="F1167" t="str">
            <v>Miami (OH)</v>
          </cell>
          <cell r="G1167" t="str">
            <v>MAC</v>
          </cell>
          <cell r="I1167">
            <v>47.97</v>
          </cell>
          <cell r="J1167">
            <v>51.04</v>
          </cell>
          <cell r="K1167">
            <v>53.97</v>
          </cell>
          <cell r="L1167">
            <v>52.87</v>
          </cell>
          <cell r="M1167">
            <v>54.42</v>
          </cell>
          <cell r="N1167">
            <v>54.71</v>
          </cell>
          <cell r="O1167">
            <v>52.28</v>
          </cell>
          <cell r="P1167">
            <v>50.73</v>
          </cell>
          <cell r="Q1167">
            <v>51.12</v>
          </cell>
          <cell r="R1167">
            <v>52.94</v>
          </cell>
          <cell r="S1167">
            <v>54.61</v>
          </cell>
          <cell r="T1167">
            <v>56.54</v>
          </cell>
          <cell r="U1167">
            <v>56.91</v>
          </cell>
          <cell r="V1167">
            <v>57.19</v>
          </cell>
          <cell r="X1167">
            <v>60.48</v>
          </cell>
        </row>
        <row r="1168">
          <cell r="F1168" t="str">
            <v>Northern Illinois</v>
          </cell>
          <cell r="G1168" t="str">
            <v>MAC</v>
          </cell>
          <cell r="I1168">
            <v>68.17</v>
          </cell>
          <cell r="J1168">
            <v>66.05</v>
          </cell>
          <cell r="K1168">
            <v>62.81</v>
          </cell>
          <cell r="L1168">
            <v>60.02</v>
          </cell>
          <cell r="M1168">
            <v>60.52</v>
          </cell>
          <cell r="N1168">
            <v>58.32</v>
          </cell>
          <cell r="O1168">
            <v>59.14</v>
          </cell>
          <cell r="P1168">
            <v>60.48</v>
          </cell>
          <cell r="Q1168">
            <v>60.48</v>
          </cell>
          <cell r="R1168">
            <v>62.04</v>
          </cell>
          <cell r="S1168">
            <v>62.48</v>
          </cell>
          <cell r="T1168">
            <v>62.47</v>
          </cell>
          <cell r="U1168">
            <v>62.51</v>
          </cell>
          <cell r="V1168">
            <v>63.16</v>
          </cell>
          <cell r="X1168">
            <v>62.37</v>
          </cell>
        </row>
        <row r="1169">
          <cell r="F1169" t="str">
            <v>Ohio</v>
          </cell>
          <cell r="G1169" t="str">
            <v>MAC</v>
          </cell>
          <cell r="I1169">
            <v>62.58</v>
          </cell>
          <cell r="J1169">
            <v>63.86</v>
          </cell>
          <cell r="K1169">
            <v>59.82</v>
          </cell>
          <cell r="L1169">
            <v>52.87</v>
          </cell>
          <cell r="M1169">
            <v>65.44</v>
          </cell>
          <cell r="N1169">
            <v>62.96</v>
          </cell>
          <cell r="O1169">
            <v>63.57</v>
          </cell>
          <cell r="P1169">
            <v>62.98</v>
          </cell>
          <cell r="Q1169">
            <v>60.62</v>
          </cell>
          <cell r="R1169">
            <v>60.49</v>
          </cell>
          <cell r="S1169">
            <v>62.13</v>
          </cell>
          <cell r="T1169">
            <v>63.41</v>
          </cell>
          <cell r="U1169">
            <v>63.42</v>
          </cell>
          <cell r="V1169">
            <v>62.75</v>
          </cell>
          <cell r="X1169">
            <v>63.33</v>
          </cell>
        </row>
        <row r="1170">
          <cell r="F1170" t="str">
            <v>Toledo</v>
          </cell>
          <cell r="G1170" t="str">
            <v>MAC</v>
          </cell>
          <cell r="I1170">
            <v>76.64</v>
          </cell>
          <cell r="J1170">
            <v>69.81</v>
          </cell>
          <cell r="K1170">
            <v>74.12</v>
          </cell>
          <cell r="L1170">
            <v>76.069999999999993</v>
          </cell>
          <cell r="M1170">
            <v>77.900000000000006</v>
          </cell>
          <cell r="N1170">
            <v>77.62</v>
          </cell>
          <cell r="O1170">
            <v>76.731999999999999</v>
          </cell>
          <cell r="P1170">
            <v>76.569999999999993</v>
          </cell>
          <cell r="Q1170">
            <v>74.739999999999995</v>
          </cell>
          <cell r="R1170">
            <v>75</v>
          </cell>
          <cell r="S1170">
            <v>72.83</v>
          </cell>
          <cell r="T1170">
            <v>74.31</v>
          </cell>
          <cell r="U1170">
            <v>74.31</v>
          </cell>
          <cell r="V1170">
            <v>74.900000000000006</v>
          </cell>
          <cell r="X1170">
            <v>74.08</v>
          </cell>
        </row>
        <row r="1171">
          <cell r="F1171" t="str">
            <v>Western Michigan</v>
          </cell>
          <cell r="G1171" t="str">
            <v>MAC</v>
          </cell>
          <cell r="I1171">
            <v>69.790000000000006</v>
          </cell>
          <cell r="J1171">
            <v>74.010000000000005</v>
          </cell>
          <cell r="K1171">
            <v>75.27</v>
          </cell>
          <cell r="L1171">
            <v>74.650000000000006</v>
          </cell>
          <cell r="M1171">
            <v>78.11</v>
          </cell>
          <cell r="N1171">
            <v>78.010000000000005</v>
          </cell>
          <cell r="O1171">
            <v>82.51</v>
          </cell>
          <cell r="P1171">
            <v>80.62</v>
          </cell>
          <cell r="Q1171">
            <v>83.85</v>
          </cell>
          <cell r="R1171">
            <v>82.4</v>
          </cell>
          <cell r="S1171">
            <v>81.77</v>
          </cell>
          <cell r="T1171">
            <v>83.11</v>
          </cell>
          <cell r="U1171">
            <v>82.06</v>
          </cell>
          <cell r="V1171">
            <v>82.12</v>
          </cell>
          <cell r="X1171">
            <v>84.54</v>
          </cell>
        </row>
        <row r="1172">
          <cell r="F1172" t="str">
            <v>Air Force</v>
          </cell>
          <cell r="G1172" t="str">
            <v>MWC</v>
          </cell>
          <cell r="I1172">
            <v>68.349999999999994</v>
          </cell>
          <cell r="J1172">
            <v>71.099999999999994</v>
          </cell>
          <cell r="K1172">
            <v>65.680000000000007</v>
          </cell>
          <cell r="L1172">
            <v>68.91</v>
          </cell>
          <cell r="M1172">
            <v>69.25</v>
          </cell>
          <cell r="N1172">
            <v>70.7</v>
          </cell>
          <cell r="O1172">
            <v>72.53</v>
          </cell>
          <cell r="P1172">
            <v>70.31</v>
          </cell>
          <cell r="Q1172">
            <v>68.39</v>
          </cell>
          <cell r="R1172">
            <v>67.11</v>
          </cell>
          <cell r="S1172">
            <v>66.8</v>
          </cell>
          <cell r="T1172">
            <v>68.260000000000005</v>
          </cell>
          <cell r="U1172">
            <v>67.739999999999995</v>
          </cell>
          <cell r="V1172">
            <v>67.69</v>
          </cell>
          <cell r="X1172">
            <v>71.55</v>
          </cell>
        </row>
        <row r="1173">
          <cell r="F1173" t="str">
            <v>Boise State</v>
          </cell>
          <cell r="G1173" t="str">
            <v>MWC</v>
          </cell>
          <cell r="I1173">
            <v>74.59</v>
          </cell>
          <cell r="J1173">
            <v>79.84</v>
          </cell>
          <cell r="K1173">
            <v>82.87</v>
          </cell>
          <cell r="L1173">
            <v>81.31</v>
          </cell>
          <cell r="M1173">
            <v>82.21</v>
          </cell>
          <cell r="N1173">
            <v>82.33</v>
          </cell>
          <cell r="O1173">
            <v>81.11</v>
          </cell>
          <cell r="P1173">
            <v>82.4</v>
          </cell>
          <cell r="Q1173">
            <v>80.44</v>
          </cell>
          <cell r="R1173">
            <v>81.040000000000006</v>
          </cell>
          <cell r="S1173">
            <v>79.17</v>
          </cell>
          <cell r="T1173">
            <v>78.900000000000006</v>
          </cell>
          <cell r="U1173">
            <v>79.98</v>
          </cell>
          <cell r="V1173">
            <v>79.86</v>
          </cell>
          <cell r="X1173">
            <v>78.98</v>
          </cell>
        </row>
        <row r="1174">
          <cell r="F1174" t="str">
            <v>Colorado State</v>
          </cell>
          <cell r="G1174" t="str">
            <v>MWC</v>
          </cell>
          <cell r="I1174">
            <v>63.73</v>
          </cell>
          <cell r="J1174">
            <v>63.45</v>
          </cell>
          <cell r="K1174">
            <v>57.1</v>
          </cell>
          <cell r="L1174">
            <v>57.55</v>
          </cell>
          <cell r="M1174">
            <v>58.65</v>
          </cell>
          <cell r="N1174">
            <v>59.72</v>
          </cell>
          <cell r="O1174">
            <v>56.4</v>
          </cell>
          <cell r="P1174">
            <v>59.74</v>
          </cell>
          <cell r="Q1174">
            <v>61.83</v>
          </cell>
          <cell r="R1174">
            <v>63.5</v>
          </cell>
          <cell r="S1174">
            <v>63.63</v>
          </cell>
          <cell r="T1174">
            <v>66.11</v>
          </cell>
          <cell r="U1174">
            <v>65.989999999999995</v>
          </cell>
          <cell r="V1174">
            <v>67.400000000000006</v>
          </cell>
          <cell r="X1174">
            <v>73.19</v>
          </cell>
        </row>
        <row r="1175">
          <cell r="F1175" t="str">
            <v>Fresno State</v>
          </cell>
          <cell r="G1175" t="str">
            <v>MWC</v>
          </cell>
          <cell r="I1175">
            <v>53.48</v>
          </cell>
          <cell r="J1175">
            <v>58.36</v>
          </cell>
          <cell r="K1175">
            <v>56.97</v>
          </cell>
          <cell r="L1175">
            <v>58.94</v>
          </cell>
          <cell r="M1175">
            <v>57</v>
          </cell>
          <cell r="N1175">
            <v>56.85</v>
          </cell>
          <cell r="O1175">
            <v>54.08</v>
          </cell>
          <cell r="P1175">
            <v>53.13</v>
          </cell>
          <cell r="Q1175">
            <v>52.5</v>
          </cell>
          <cell r="R1175">
            <v>52.38</v>
          </cell>
          <cell r="S1175">
            <v>52.62</v>
          </cell>
          <cell r="T1175">
            <v>49.72</v>
          </cell>
          <cell r="U1175">
            <v>49.77</v>
          </cell>
          <cell r="V1175">
            <v>50.07</v>
          </cell>
          <cell r="X1175">
            <v>45.46</v>
          </cell>
        </row>
        <row r="1176">
          <cell r="F1176" t="str">
            <v>Hawaii</v>
          </cell>
          <cell r="G1176" t="str">
            <v>MWC</v>
          </cell>
          <cell r="I1176">
            <v>46.83</v>
          </cell>
          <cell r="J1176">
            <v>52.19</v>
          </cell>
          <cell r="K1176">
            <v>49.53</v>
          </cell>
          <cell r="L1176">
            <v>50.02</v>
          </cell>
          <cell r="M1176">
            <v>50.86</v>
          </cell>
          <cell r="N1176">
            <v>51.43</v>
          </cell>
          <cell r="O1176">
            <v>54.69</v>
          </cell>
          <cell r="P1176">
            <v>57.27</v>
          </cell>
          <cell r="Q1176">
            <v>56.47</v>
          </cell>
          <cell r="R1176">
            <v>58.27</v>
          </cell>
          <cell r="S1176">
            <v>57.63</v>
          </cell>
          <cell r="T1176">
            <v>55.73</v>
          </cell>
          <cell r="U1176">
            <v>54.6</v>
          </cell>
          <cell r="V1176">
            <v>54.62</v>
          </cell>
          <cell r="X1176">
            <v>57.29</v>
          </cell>
        </row>
        <row r="1177">
          <cell r="F1177" t="str">
            <v>Nevada</v>
          </cell>
          <cell r="G1177" t="str">
            <v>MWC</v>
          </cell>
          <cell r="I1177">
            <v>60</v>
          </cell>
          <cell r="J1177">
            <v>64.680000000000007</v>
          </cell>
          <cell r="K1177">
            <v>61.42</v>
          </cell>
          <cell r="L1177">
            <v>61.07</v>
          </cell>
          <cell r="M1177">
            <v>62.86</v>
          </cell>
          <cell r="N1177">
            <v>61.37</v>
          </cell>
          <cell r="O1177">
            <v>56.33</v>
          </cell>
          <cell r="P1177">
            <v>56.56</v>
          </cell>
          <cell r="Q1177">
            <v>55.97</v>
          </cell>
          <cell r="R1177">
            <v>55.38</v>
          </cell>
          <cell r="S1177">
            <v>55.71</v>
          </cell>
          <cell r="T1177">
            <v>54.13</v>
          </cell>
          <cell r="U1177">
            <v>53.33</v>
          </cell>
          <cell r="V1177">
            <v>54.2</v>
          </cell>
          <cell r="X1177">
            <v>56.05</v>
          </cell>
        </row>
        <row r="1178">
          <cell r="F1178" t="str">
            <v>New Mexico</v>
          </cell>
          <cell r="G1178" t="str">
            <v>MWC</v>
          </cell>
          <cell r="I1178">
            <v>59.27</v>
          </cell>
          <cell r="J1178">
            <v>58.31</v>
          </cell>
          <cell r="K1178">
            <v>61.86</v>
          </cell>
          <cell r="L1178">
            <v>59.47</v>
          </cell>
          <cell r="M1178">
            <v>58.62</v>
          </cell>
          <cell r="N1178">
            <v>57.24</v>
          </cell>
          <cell r="O1178">
            <v>58.06</v>
          </cell>
          <cell r="P1178">
            <v>57.1</v>
          </cell>
          <cell r="Q1178">
            <v>58.51</v>
          </cell>
          <cell r="R1178">
            <v>61.35</v>
          </cell>
          <cell r="S1178">
            <v>61.66</v>
          </cell>
          <cell r="T1178">
            <v>62.2</v>
          </cell>
          <cell r="U1178">
            <v>62.68</v>
          </cell>
          <cell r="V1178">
            <v>62.11</v>
          </cell>
          <cell r="X1178">
            <v>67.23</v>
          </cell>
        </row>
        <row r="1179">
          <cell r="F1179" t="str">
            <v>San Diego State</v>
          </cell>
          <cell r="G1179" t="str">
            <v>MWC</v>
          </cell>
          <cell r="I1179">
            <v>73.959999999999994</v>
          </cell>
          <cell r="J1179">
            <v>71.31</v>
          </cell>
          <cell r="K1179">
            <v>73.16</v>
          </cell>
          <cell r="L1179">
            <v>73.64</v>
          </cell>
          <cell r="M1179">
            <v>74.45</v>
          </cell>
          <cell r="N1179">
            <v>74.23</v>
          </cell>
          <cell r="O1179">
            <v>69.36</v>
          </cell>
          <cell r="P1179">
            <v>70.3</v>
          </cell>
          <cell r="Q1179">
            <v>70.569999999999993</v>
          </cell>
          <cell r="R1179">
            <v>72.900000000000006</v>
          </cell>
          <cell r="S1179">
            <v>75.11</v>
          </cell>
          <cell r="T1179">
            <v>77.510000000000005</v>
          </cell>
          <cell r="U1179">
            <v>77.81</v>
          </cell>
          <cell r="V1179">
            <v>77.03</v>
          </cell>
          <cell r="X1179">
            <v>71.97</v>
          </cell>
        </row>
        <row r="1180">
          <cell r="F1180" t="str">
            <v>San Jose State</v>
          </cell>
          <cell r="G1180" t="str">
            <v>MWC</v>
          </cell>
          <cell r="I1180">
            <v>60.48</v>
          </cell>
          <cell r="J1180">
            <v>62.28</v>
          </cell>
          <cell r="K1180">
            <v>56.14</v>
          </cell>
          <cell r="L1180">
            <v>59.03</v>
          </cell>
          <cell r="M1180">
            <v>59.39</v>
          </cell>
          <cell r="N1180">
            <v>54.48</v>
          </cell>
          <cell r="O1180">
            <v>54.74</v>
          </cell>
          <cell r="P1180">
            <v>52.45</v>
          </cell>
          <cell r="Q1180">
            <v>53.12</v>
          </cell>
          <cell r="R1180">
            <v>52.06</v>
          </cell>
          <cell r="S1180">
            <v>53.22</v>
          </cell>
          <cell r="T1180">
            <v>53.87</v>
          </cell>
          <cell r="U1180">
            <v>53.78</v>
          </cell>
          <cell r="V1180">
            <v>54.89</v>
          </cell>
          <cell r="X1180">
            <v>53.46</v>
          </cell>
        </row>
        <row r="1181">
          <cell r="F1181" t="str">
            <v>UNLV</v>
          </cell>
          <cell r="G1181" t="str">
            <v>MWC</v>
          </cell>
          <cell r="I1181">
            <v>53.82</v>
          </cell>
          <cell r="J1181">
            <v>57</v>
          </cell>
          <cell r="K1181">
            <v>59.23</v>
          </cell>
          <cell r="L1181">
            <v>61.44</v>
          </cell>
          <cell r="M1181">
            <v>59.74</v>
          </cell>
          <cell r="N1181">
            <v>55.93</v>
          </cell>
          <cell r="O1181">
            <v>58.04</v>
          </cell>
          <cell r="P1181">
            <v>57.09</v>
          </cell>
          <cell r="Q1181">
            <v>57.98</v>
          </cell>
          <cell r="R1181">
            <v>56.85</v>
          </cell>
          <cell r="S1181">
            <v>56</v>
          </cell>
          <cell r="T1181">
            <v>55.46</v>
          </cell>
          <cell r="U1181">
            <v>56.42</v>
          </cell>
          <cell r="V1181">
            <v>57.23</v>
          </cell>
          <cell r="X1181">
            <v>51.25</v>
          </cell>
        </row>
        <row r="1182">
          <cell r="F1182" t="str">
            <v>Utah State</v>
          </cell>
          <cell r="G1182" t="str">
            <v>MWC</v>
          </cell>
          <cell r="I1182">
            <v>68.81</v>
          </cell>
          <cell r="J1182">
            <v>67.540000000000006</v>
          </cell>
          <cell r="K1182">
            <v>71.010000000000005</v>
          </cell>
          <cell r="L1182">
            <v>66.349999999999994</v>
          </cell>
          <cell r="M1182">
            <v>66.72</v>
          </cell>
          <cell r="N1182">
            <v>65.099999999999994</v>
          </cell>
          <cell r="O1182">
            <v>66.010000000000005</v>
          </cell>
          <cell r="P1182">
            <v>64.72</v>
          </cell>
          <cell r="Q1182">
            <v>65.180000000000007</v>
          </cell>
          <cell r="R1182">
            <v>65.86</v>
          </cell>
          <cell r="S1182">
            <v>64.069999999999993</v>
          </cell>
          <cell r="T1182">
            <v>62.38</v>
          </cell>
          <cell r="U1182">
            <v>61.99</v>
          </cell>
          <cell r="V1182">
            <v>61.89</v>
          </cell>
          <cell r="X1182">
            <v>58.66</v>
          </cell>
        </row>
        <row r="1183">
          <cell r="F1183" t="str">
            <v>Wyoming</v>
          </cell>
          <cell r="G1183" t="str">
            <v>MWC</v>
          </cell>
          <cell r="I1183">
            <v>48.54</v>
          </cell>
          <cell r="J1183">
            <v>52.9</v>
          </cell>
          <cell r="K1183">
            <v>56.68</v>
          </cell>
          <cell r="L1183">
            <v>55.3</v>
          </cell>
          <cell r="M1183">
            <v>56.15</v>
          </cell>
          <cell r="N1183">
            <v>54.72</v>
          </cell>
          <cell r="O1183">
            <v>58.41</v>
          </cell>
          <cell r="P1183">
            <v>61.28</v>
          </cell>
          <cell r="Q1183">
            <v>61.73</v>
          </cell>
          <cell r="R1183">
            <v>62.55</v>
          </cell>
          <cell r="S1183">
            <v>64.069999999999993</v>
          </cell>
          <cell r="T1183">
            <v>67.099999999999994</v>
          </cell>
          <cell r="U1183">
            <v>65.92</v>
          </cell>
          <cell r="V1183">
            <v>67.28</v>
          </cell>
          <cell r="X1183">
            <v>67.760000000000005</v>
          </cell>
        </row>
        <row r="1184">
          <cell r="F1184" t="str">
            <v>Arizona</v>
          </cell>
          <cell r="G1184" t="str">
            <v>P12</v>
          </cell>
          <cell r="I1184">
            <v>73.069999999999993</v>
          </cell>
          <cell r="J1184">
            <v>75.36</v>
          </cell>
          <cell r="K1184">
            <v>74.44</v>
          </cell>
          <cell r="L1184">
            <v>69.31</v>
          </cell>
          <cell r="M1184">
            <v>68.989999999999995</v>
          </cell>
          <cell r="N1184">
            <v>70.599999999999994</v>
          </cell>
          <cell r="O1184">
            <v>70.900000000000006</v>
          </cell>
          <cell r="P1184">
            <v>71.25</v>
          </cell>
          <cell r="Q1184">
            <v>68.69</v>
          </cell>
          <cell r="R1184">
            <v>69.05</v>
          </cell>
          <cell r="S1184">
            <v>67.92</v>
          </cell>
          <cell r="T1184">
            <v>63.98</v>
          </cell>
          <cell r="U1184">
            <v>64.02</v>
          </cell>
          <cell r="V1184">
            <v>62.56</v>
          </cell>
          <cell r="X1184">
            <v>63.41</v>
          </cell>
        </row>
        <row r="1185">
          <cell r="F1185" t="str">
            <v>Arizona State</v>
          </cell>
          <cell r="G1185" t="str">
            <v>P12</v>
          </cell>
          <cell r="I1185">
            <v>77.08</v>
          </cell>
          <cell r="J1185">
            <v>76.5</v>
          </cell>
          <cell r="K1185">
            <v>78.39</v>
          </cell>
          <cell r="L1185">
            <v>70.510000000000005</v>
          </cell>
          <cell r="M1185">
            <v>75.95</v>
          </cell>
          <cell r="N1185">
            <v>76.42</v>
          </cell>
          <cell r="O1185">
            <v>74.25</v>
          </cell>
          <cell r="P1185">
            <v>76.209999999999994</v>
          </cell>
          <cell r="Q1185">
            <v>74.680000000000007</v>
          </cell>
          <cell r="R1185">
            <v>75.099999999999994</v>
          </cell>
          <cell r="S1185">
            <v>73.8</v>
          </cell>
          <cell r="T1185">
            <v>75.08</v>
          </cell>
          <cell r="U1185">
            <v>72.569999999999993</v>
          </cell>
          <cell r="V1185">
            <v>71.900000000000006</v>
          </cell>
          <cell r="X1185">
            <v>65.84</v>
          </cell>
        </row>
        <row r="1186">
          <cell r="F1186" t="str">
            <v>California</v>
          </cell>
          <cell r="G1186" t="str">
            <v>P12</v>
          </cell>
          <cell r="I1186">
            <v>78.34</v>
          </cell>
          <cell r="J1186">
            <v>73.349999999999994</v>
          </cell>
          <cell r="K1186">
            <v>72.06</v>
          </cell>
          <cell r="L1186">
            <v>72.13</v>
          </cell>
          <cell r="M1186">
            <v>74.22</v>
          </cell>
          <cell r="N1186">
            <v>73.06</v>
          </cell>
          <cell r="O1186">
            <v>73.3</v>
          </cell>
          <cell r="P1186">
            <v>72.94</v>
          </cell>
          <cell r="Q1186">
            <v>72.87</v>
          </cell>
          <cell r="R1186">
            <v>73.88</v>
          </cell>
          <cell r="S1186">
            <v>73.569999999999993</v>
          </cell>
          <cell r="T1186">
            <v>72.33</v>
          </cell>
          <cell r="U1186">
            <v>70.91</v>
          </cell>
          <cell r="V1186">
            <v>70.709999999999994</v>
          </cell>
          <cell r="X1186">
            <v>72.849999999999994</v>
          </cell>
        </row>
        <row r="1187">
          <cell r="F1187" t="str">
            <v>Colorado</v>
          </cell>
          <cell r="G1187" t="str">
            <v>P12</v>
          </cell>
          <cell r="I1187">
            <v>63.52</v>
          </cell>
          <cell r="J1187">
            <v>67.709999999999994</v>
          </cell>
          <cell r="K1187">
            <v>74.260000000000005</v>
          </cell>
          <cell r="L1187">
            <v>75.91</v>
          </cell>
          <cell r="M1187">
            <v>76.7</v>
          </cell>
          <cell r="N1187">
            <v>78.28</v>
          </cell>
          <cell r="O1187">
            <v>80.38</v>
          </cell>
          <cell r="P1187">
            <v>80.900000000000006</v>
          </cell>
          <cell r="Q1187">
            <v>82.69</v>
          </cell>
          <cell r="R1187">
            <v>84.18</v>
          </cell>
          <cell r="S1187">
            <v>84.16</v>
          </cell>
          <cell r="T1187">
            <v>86.36</v>
          </cell>
          <cell r="U1187">
            <v>86.61</v>
          </cell>
          <cell r="V1187">
            <v>87.75</v>
          </cell>
          <cell r="X1187">
            <v>88.92</v>
          </cell>
        </row>
        <row r="1188">
          <cell r="F1188" t="str">
            <v>Oregon</v>
          </cell>
          <cell r="G1188" t="str">
            <v>P12</v>
          </cell>
          <cell r="I1188">
            <v>83.87</v>
          </cell>
          <cell r="J1188">
            <v>82.93</v>
          </cell>
          <cell r="K1188">
            <v>77.930000000000007</v>
          </cell>
          <cell r="L1188">
            <v>78.2</v>
          </cell>
          <cell r="M1188">
            <v>78.31</v>
          </cell>
          <cell r="N1188">
            <v>77.64</v>
          </cell>
          <cell r="O1188">
            <v>76.25</v>
          </cell>
          <cell r="P1188">
            <v>73.69</v>
          </cell>
          <cell r="Q1188">
            <v>74.2</v>
          </cell>
          <cell r="R1188">
            <v>73.95</v>
          </cell>
          <cell r="S1188">
            <v>75.42</v>
          </cell>
          <cell r="T1188">
            <v>73.62</v>
          </cell>
          <cell r="U1188">
            <v>72.19</v>
          </cell>
          <cell r="V1188">
            <v>73.38</v>
          </cell>
          <cell r="X1188">
            <v>69.63</v>
          </cell>
        </row>
        <row r="1189">
          <cell r="F1189" t="str">
            <v>Oregon State</v>
          </cell>
          <cell r="G1189" t="str">
            <v>P12</v>
          </cell>
          <cell r="I1189">
            <v>59.17</v>
          </cell>
          <cell r="J1189">
            <v>66.739999999999995</v>
          </cell>
          <cell r="K1189">
            <v>66.98</v>
          </cell>
          <cell r="L1189">
            <v>66.790000000000006</v>
          </cell>
          <cell r="M1189">
            <v>67.08</v>
          </cell>
          <cell r="N1189">
            <v>66.48</v>
          </cell>
          <cell r="O1189">
            <v>62.06</v>
          </cell>
          <cell r="P1189">
            <v>64.25</v>
          </cell>
          <cell r="Q1189">
            <v>64.64</v>
          </cell>
          <cell r="R1189">
            <v>65.89</v>
          </cell>
          <cell r="S1189">
            <v>66.66</v>
          </cell>
          <cell r="T1189">
            <v>67.290000000000006</v>
          </cell>
          <cell r="U1189">
            <v>67.33</v>
          </cell>
          <cell r="V1189">
            <v>68.930000000000007</v>
          </cell>
          <cell r="X1189">
            <v>70.12</v>
          </cell>
        </row>
        <row r="1190">
          <cell r="F1190" t="str">
            <v>Southern Cal</v>
          </cell>
          <cell r="G1190" t="str">
            <v>P12</v>
          </cell>
          <cell r="I1190">
            <v>85.16</v>
          </cell>
          <cell r="J1190">
            <v>85.46</v>
          </cell>
          <cell r="K1190">
            <v>79.040000000000006</v>
          </cell>
          <cell r="L1190">
            <v>83.71</v>
          </cell>
          <cell r="M1190">
            <v>82.07</v>
          </cell>
          <cell r="N1190">
            <v>80.510000000000005</v>
          </cell>
          <cell r="O1190">
            <v>81.14</v>
          </cell>
          <cell r="P1190">
            <v>81.42</v>
          </cell>
          <cell r="Q1190">
            <v>83.83</v>
          </cell>
          <cell r="R1190">
            <v>84.14</v>
          </cell>
          <cell r="S1190">
            <v>84.57</v>
          </cell>
          <cell r="T1190">
            <v>85.02</v>
          </cell>
          <cell r="U1190">
            <v>87.24</v>
          </cell>
          <cell r="V1190">
            <v>88.22</v>
          </cell>
          <cell r="X1190">
            <v>90.56</v>
          </cell>
        </row>
        <row r="1191">
          <cell r="F1191" t="str">
            <v>Stanford</v>
          </cell>
          <cell r="G1191" t="str">
            <v>P12</v>
          </cell>
          <cell r="I1191">
            <v>89.69</v>
          </cell>
          <cell r="J1191">
            <v>90.28</v>
          </cell>
          <cell r="K1191">
            <v>89.43</v>
          </cell>
          <cell r="L1191">
            <v>89.65</v>
          </cell>
          <cell r="M1191">
            <v>92.27</v>
          </cell>
          <cell r="N1191">
            <v>92.85</v>
          </cell>
          <cell r="O1191">
            <v>87.39</v>
          </cell>
          <cell r="P1191">
            <v>83.48</v>
          </cell>
          <cell r="Q1191">
            <v>84</v>
          </cell>
          <cell r="R1191">
            <v>82.84</v>
          </cell>
          <cell r="S1191">
            <v>83.8</v>
          </cell>
          <cell r="T1191">
            <v>82.23</v>
          </cell>
          <cell r="U1191">
            <v>84.76</v>
          </cell>
          <cell r="V1191">
            <v>85.15</v>
          </cell>
          <cell r="X1191">
            <v>84.03</v>
          </cell>
        </row>
        <row r="1192">
          <cell r="F1192" t="str">
            <v>UCLA</v>
          </cell>
          <cell r="G1192" t="str">
            <v>P12</v>
          </cell>
          <cell r="I1192">
            <v>81.28</v>
          </cell>
          <cell r="J1192">
            <v>87.86</v>
          </cell>
          <cell r="K1192">
            <v>86.23</v>
          </cell>
          <cell r="L1192">
            <v>85.3</v>
          </cell>
          <cell r="M1192">
            <v>84.89</v>
          </cell>
          <cell r="N1192">
            <v>83.56</v>
          </cell>
          <cell r="O1192">
            <v>83.43</v>
          </cell>
          <cell r="P1192">
            <v>82.1</v>
          </cell>
          <cell r="Q1192">
            <v>81.38</v>
          </cell>
          <cell r="R1192">
            <v>80.09</v>
          </cell>
          <cell r="S1192">
            <v>79.77</v>
          </cell>
          <cell r="T1192">
            <v>78.209999999999994</v>
          </cell>
          <cell r="U1192">
            <v>78.72</v>
          </cell>
          <cell r="V1192">
            <v>77.540000000000006</v>
          </cell>
          <cell r="X1192">
            <v>70.3</v>
          </cell>
        </row>
        <row r="1193">
          <cell r="F1193" t="str">
            <v>Utah</v>
          </cell>
          <cell r="G1193" t="str">
            <v>P12</v>
          </cell>
          <cell r="I1193">
            <v>81.7</v>
          </cell>
          <cell r="J1193">
            <v>80.44</v>
          </cell>
          <cell r="K1193">
            <v>79.430000000000007</v>
          </cell>
          <cell r="L1193">
            <v>77.849999999999994</v>
          </cell>
          <cell r="M1193">
            <v>78.2</v>
          </cell>
          <cell r="N1193">
            <v>78.64</v>
          </cell>
          <cell r="O1193">
            <v>77.2</v>
          </cell>
          <cell r="P1193">
            <v>78.16</v>
          </cell>
          <cell r="Q1193">
            <v>77.55</v>
          </cell>
          <cell r="R1193">
            <v>78.849999999999994</v>
          </cell>
          <cell r="S1193">
            <v>79.22</v>
          </cell>
          <cell r="T1193">
            <v>79.430000000000007</v>
          </cell>
          <cell r="U1193">
            <v>80.81</v>
          </cell>
          <cell r="V1193">
            <v>80.13</v>
          </cell>
          <cell r="X1193">
            <v>79.849999999999994</v>
          </cell>
        </row>
        <row r="1194">
          <cell r="F1194" t="str">
            <v>Washington</v>
          </cell>
          <cell r="G1194" t="str">
            <v>P12</v>
          </cell>
          <cell r="I1194">
            <v>81.19</v>
          </cell>
          <cell r="J1194">
            <v>86.68</v>
          </cell>
          <cell r="K1194">
            <v>88.17</v>
          </cell>
          <cell r="L1194">
            <v>88.37</v>
          </cell>
          <cell r="M1194">
            <v>87.13</v>
          </cell>
          <cell r="N1194">
            <v>86.3</v>
          </cell>
          <cell r="O1194">
            <v>91.29</v>
          </cell>
          <cell r="P1194">
            <v>93.44</v>
          </cell>
          <cell r="Q1194">
            <v>93.18</v>
          </cell>
          <cell r="R1194">
            <v>92.65</v>
          </cell>
          <cell r="S1194">
            <v>92.34</v>
          </cell>
          <cell r="T1194">
            <v>94.37</v>
          </cell>
          <cell r="U1194">
            <v>91.87</v>
          </cell>
          <cell r="V1194">
            <v>92.31</v>
          </cell>
          <cell r="X1194">
            <v>97.76</v>
          </cell>
        </row>
        <row r="1195">
          <cell r="F1195" t="str">
            <v>Washington State</v>
          </cell>
          <cell r="G1195" t="str">
            <v>P12</v>
          </cell>
          <cell r="I1195">
            <v>75.34</v>
          </cell>
          <cell r="J1195">
            <v>76.319999999999993</v>
          </cell>
          <cell r="K1195">
            <v>70.66</v>
          </cell>
          <cell r="L1195">
            <v>73.44</v>
          </cell>
          <cell r="M1195">
            <v>77.12</v>
          </cell>
          <cell r="N1195">
            <v>76.989999999999995</v>
          </cell>
          <cell r="O1195">
            <v>78.89</v>
          </cell>
          <cell r="P1195">
            <v>83.22</v>
          </cell>
          <cell r="Q1195">
            <v>83.67</v>
          </cell>
          <cell r="R1195">
            <v>83.44</v>
          </cell>
          <cell r="S1195">
            <v>82.58</v>
          </cell>
          <cell r="T1195">
            <v>86.11</v>
          </cell>
          <cell r="U1195">
            <v>87.41</v>
          </cell>
          <cell r="V1195">
            <v>86.21</v>
          </cell>
          <cell r="X1195">
            <v>85.06</v>
          </cell>
        </row>
        <row r="1196">
          <cell r="F1196" t="str">
            <v>Appalachian State</v>
          </cell>
          <cell r="G1196" t="str">
            <v>SB</v>
          </cell>
          <cell r="I1196">
            <v>70.930000000000007</v>
          </cell>
          <cell r="J1196">
            <v>67.36</v>
          </cell>
          <cell r="K1196">
            <v>70.28</v>
          </cell>
          <cell r="L1196">
            <v>72.03</v>
          </cell>
          <cell r="M1196">
            <v>67.56</v>
          </cell>
          <cell r="N1196">
            <v>68.19</v>
          </cell>
          <cell r="O1196">
            <v>69.12</v>
          </cell>
          <cell r="P1196">
            <v>70.22</v>
          </cell>
          <cell r="Q1196">
            <v>70.66</v>
          </cell>
          <cell r="R1196">
            <v>70.59</v>
          </cell>
          <cell r="S1196">
            <v>71.790000000000006</v>
          </cell>
          <cell r="T1196">
            <v>72.180000000000007</v>
          </cell>
          <cell r="U1196">
            <v>62.37</v>
          </cell>
          <cell r="V1196">
            <v>71.34</v>
          </cell>
          <cell r="X1196">
            <v>73.709999999999994</v>
          </cell>
        </row>
        <row r="1197">
          <cell r="F1197" t="str">
            <v>Arkansas State</v>
          </cell>
          <cell r="G1197" t="str">
            <v>SB</v>
          </cell>
          <cell r="I1197">
            <v>68.819999999999993</v>
          </cell>
          <cell r="J1197">
            <v>65.13</v>
          </cell>
          <cell r="K1197">
            <v>61.18</v>
          </cell>
          <cell r="L1197">
            <v>59.71</v>
          </cell>
          <cell r="M1197">
            <v>59</v>
          </cell>
          <cell r="N1197">
            <v>56.15</v>
          </cell>
          <cell r="O1197">
            <v>56.5</v>
          </cell>
          <cell r="P1197">
            <v>57.64</v>
          </cell>
          <cell r="Q1197">
            <v>59.23</v>
          </cell>
          <cell r="R1197">
            <v>59.65</v>
          </cell>
          <cell r="S1197">
            <v>61.57</v>
          </cell>
          <cell r="T1197">
            <v>62.7</v>
          </cell>
          <cell r="U1197">
            <v>71.650000000000006</v>
          </cell>
          <cell r="V1197">
            <v>65.92</v>
          </cell>
          <cell r="X1197">
            <v>66.77</v>
          </cell>
        </row>
        <row r="1198">
          <cell r="F1198" t="str">
            <v>Georgia Southern</v>
          </cell>
          <cell r="G1198" t="str">
            <v>SB</v>
          </cell>
          <cell r="I1198">
            <v>66.849999999999994</v>
          </cell>
          <cell r="J1198">
            <v>63.16</v>
          </cell>
          <cell r="K1198">
            <v>63.28</v>
          </cell>
          <cell r="L1198">
            <v>66.69</v>
          </cell>
          <cell r="M1198">
            <v>63.8</v>
          </cell>
          <cell r="N1198">
            <v>64.08</v>
          </cell>
          <cell r="O1198">
            <v>65.36</v>
          </cell>
          <cell r="P1198">
            <v>63.92</v>
          </cell>
          <cell r="Q1198">
            <v>64.31</v>
          </cell>
          <cell r="R1198">
            <v>62.73</v>
          </cell>
          <cell r="S1198">
            <v>61.08</v>
          </cell>
          <cell r="T1198">
            <v>62.31</v>
          </cell>
          <cell r="U1198">
            <v>60.75</v>
          </cell>
          <cell r="V1198">
            <v>59.92</v>
          </cell>
          <cell r="X1198">
            <v>58.45</v>
          </cell>
        </row>
        <row r="1199">
          <cell r="F1199" t="str">
            <v>Georgia State</v>
          </cell>
          <cell r="G1199" t="str">
            <v>SB</v>
          </cell>
          <cell r="I1199">
            <v>57.99</v>
          </cell>
          <cell r="J1199">
            <v>55.92</v>
          </cell>
          <cell r="K1199">
            <v>53.08</v>
          </cell>
          <cell r="L1199">
            <v>50.42</v>
          </cell>
          <cell r="M1199">
            <v>55.71</v>
          </cell>
          <cell r="N1199">
            <v>55.63</v>
          </cell>
          <cell r="O1199">
            <v>55.28</v>
          </cell>
          <cell r="P1199">
            <v>56.76</v>
          </cell>
          <cell r="Q1199">
            <v>57.05</v>
          </cell>
          <cell r="R1199">
            <v>57.96</v>
          </cell>
          <cell r="S1199">
            <v>57.89</v>
          </cell>
          <cell r="T1199">
            <v>56.23</v>
          </cell>
          <cell r="U1199">
            <v>53.76</v>
          </cell>
          <cell r="V1199">
            <v>54.49</v>
          </cell>
          <cell r="X1199">
            <v>51.23</v>
          </cell>
        </row>
        <row r="1200">
          <cell r="F1200" t="str">
            <v>Idaho</v>
          </cell>
          <cell r="G1200" t="str">
            <v>SB</v>
          </cell>
          <cell r="I1200">
            <v>49.32</v>
          </cell>
          <cell r="J1200">
            <v>52.34</v>
          </cell>
          <cell r="K1200">
            <v>51.89</v>
          </cell>
          <cell r="L1200">
            <v>50.96</v>
          </cell>
          <cell r="M1200">
            <v>47.36</v>
          </cell>
          <cell r="N1200">
            <v>49.26</v>
          </cell>
          <cell r="O1200">
            <v>50.05</v>
          </cell>
          <cell r="P1200">
            <v>51.33</v>
          </cell>
          <cell r="Q1200">
            <v>53.23</v>
          </cell>
          <cell r="R1200">
            <v>53.12</v>
          </cell>
          <cell r="S1200">
            <v>52.89</v>
          </cell>
          <cell r="T1200">
            <v>55.12</v>
          </cell>
          <cell r="U1200">
            <v>57.07</v>
          </cell>
          <cell r="V1200">
            <v>57.05</v>
          </cell>
          <cell r="X1200">
            <v>62.86</v>
          </cell>
        </row>
        <row r="1201">
          <cell r="F1201" t="str">
            <v>New Mexico State</v>
          </cell>
          <cell r="G1201" t="str">
            <v>SB</v>
          </cell>
          <cell r="I1201">
            <v>45.73</v>
          </cell>
          <cell r="J1201">
            <v>49.28</v>
          </cell>
          <cell r="K1201">
            <v>47.96</v>
          </cell>
          <cell r="L1201">
            <v>49.99</v>
          </cell>
          <cell r="M1201">
            <v>48.76</v>
          </cell>
          <cell r="N1201">
            <v>44.66</v>
          </cell>
          <cell r="O1201">
            <v>46.95</v>
          </cell>
          <cell r="P1201">
            <v>46.58</v>
          </cell>
          <cell r="Q1201">
            <v>43.92</v>
          </cell>
          <cell r="R1201">
            <v>46.05</v>
          </cell>
          <cell r="S1201">
            <v>46.53</v>
          </cell>
          <cell r="T1201">
            <v>46.19</v>
          </cell>
          <cell r="U1201">
            <v>46.24</v>
          </cell>
          <cell r="V1201">
            <v>48.39</v>
          </cell>
          <cell r="X1201">
            <v>48.24</v>
          </cell>
        </row>
        <row r="1202">
          <cell r="F1202" t="str">
            <v>South Alabama</v>
          </cell>
          <cell r="G1202" t="str">
            <v>SB</v>
          </cell>
          <cell r="I1202">
            <v>51.66</v>
          </cell>
          <cell r="J1202">
            <v>53.93</v>
          </cell>
          <cell r="K1202">
            <v>60.22</v>
          </cell>
          <cell r="L1202">
            <v>57.79</v>
          </cell>
          <cell r="M1202">
            <v>56.76</v>
          </cell>
          <cell r="N1202">
            <v>53.71</v>
          </cell>
          <cell r="O1202">
            <v>57.93</v>
          </cell>
          <cell r="P1202">
            <v>57.81</v>
          </cell>
          <cell r="Q1202">
            <v>55.98</v>
          </cell>
          <cell r="R1202">
            <v>56.88</v>
          </cell>
          <cell r="S1202">
            <v>57.7</v>
          </cell>
          <cell r="T1202">
            <v>56.93</v>
          </cell>
          <cell r="U1202">
            <v>56.9</v>
          </cell>
          <cell r="V1202">
            <v>56.3</v>
          </cell>
          <cell r="X1202">
            <v>56.59</v>
          </cell>
        </row>
        <row r="1203">
          <cell r="F1203" t="str">
            <v>Texas State</v>
          </cell>
          <cell r="G1203" t="str">
            <v>SB</v>
          </cell>
          <cell r="I1203">
            <v>47.86</v>
          </cell>
          <cell r="J1203">
            <v>47.71</v>
          </cell>
          <cell r="K1203">
            <v>52.32</v>
          </cell>
          <cell r="L1203">
            <v>53.9</v>
          </cell>
          <cell r="M1203">
            <v>52.04</v>
          </cell>
          <cell r="N1203">
            <v>47.32</v>
          </cell>
          <cell r="O1203">
            <v>49.1</v>
          </cell>
          <cell r="P1203">
            <v>47.57</v>
          </cell>
          <cell r="Q1203">
            <v>46.91</v>
          </cell>
          <cell r="R1203">
            <v>43.11</v>
          </cell>
          <cell r="S1203">
            <v>42.77</v>
          </cell>
          <cell r="T1203">
            <v>42.73</v>
          </cell>
          <cell r="U1203">
            <v>40.93</v>
          </cell>
          <cell r="V1203">
            <v>38.770000000000003</v>
          </cell>
          <cell r="X1203">
            <v>37.270000000000003</v>
          </cell>
        </row>
        <row r="1204">
          <cell r="F1204" t="str">
            <v>Troy</v>
          </cell>
          <cell r="G1204" t="str">
            <v>SB</v>
          </cell>
          <cell r="I1204">
            <v>57.49</v>
          </cell>
          <cell r="J1204">
            <v>57.62</v>
          </cell>
          <cell r="K1204">
            <v>58.34</v>
          </cell>
          <cell r="L1204">
            <v>62.48</v>
          </cell>
          <cell r="M1204">
            <v>64.86</v>
          </cell>
          <cell r="N1204">
            <v>69.53</v>
          </cell>
          <cell r="O1204">
            <v>70.27</v>
          </cell>
          <cell r="P1204">
            <v>70.42</v>
          </cell>
          <cell r="Q1204">
            <v>69.8</v>
          </cell>
          <cell r="R1204">
            <v>70.02</v>
          </cell>
          <cell r="S1204">
            <v>70.150000000000006</v>
          </cell>
          <cell r="T1204">
            <v>71.41</v>
          </cell>
          <cell r="U1204">
            <v>71.44</v>
          </cell>
          <cell r="V1204">
            <v>67.34</v>
          </cell>
          <cell r="X1204">
            <v>66.59</v>
          </cell>
        </row>
        <row r="1205">
          <cell r="F1205" t="str">
            <v>UL Lafayette</v>
          </cell>
          <cell r="G1205" t="str">
            <v>SB</v>
          </cell>
          <cell r="I1205">
            <v>51.13</v>
          </cell>
          <cell r="J1205">
            <v>57.67</v>
          </cell>
          <cell r="K1205">
            <v>54.89</v>
          </cell>
          <cell r="L1205">
            <v>55.59</v>
          </cell>
          <cell r="M1205">
            <v>55.71</v>
          </cell>
          <cell r="N1205">
            <v>55.96</v>
          </cell>
          <cell r="O1205">
            <v>54.54</v>
          </cell>
          <cell r="P1205">
            <v>54.57</v>
          </cell>
          <cell r="Q1205">
            <v>51.5</v>
          </cell>
          <cell r="R1205">
            <v>54.21</v>
          </cell>
          <cell r="S1205">
            <v>54.25</v>
          </cell>
          <cell r="T1205">
            <v>52.17</v>
          </cell>
          <cell r="U1205">
            <v>54.23</v>
          </cell>
          <cell r="V1205">
            <v>54.62</v>
          </cell>
          <cell r="X1205">
            <v>60.36</v>
          </cell>
        </row>
        <row r="1206">
          <cell r="F1206" t="str">
            <v>UL Monroe</v>
          </cell>
          <cell r="G1206" t="str">
            <v>SB</v>
          </cell>
          <cell r="I1206">
            <v>45.25</v>
          </cell>
          <cell r="J1206">
            <v>45.93</v>
          </cell>
          <cell r="K1206">
            <v>45.62</v>
          </cell>
          <cell r="L1206">
            <v>46.69</v>
          </cell>
          <cell r="M1206">
            <v>51.52</v>
          </cell>
          <cell r="N1206">
            <v>51.29</v>
          </cell>
          <cell r="O1206">
            <v>49.97</v>
          </cell>
          <cell r="P1206">
            <v>49.05</v>
          </cell>
          <cell r="Q1206">
            <v>49.71</v>
          </cell>
          <cell r="R1206">
            <v>46.74</v>
          </cell>
          <cell r="S1206">
            <v>44.54</v>
          </cell>
          <cell r="T1206">
            <v>46.67</v>
          </cell>
          <cell r="U1206">
            <v>48.85</v>
          </cell>
          <cell r="V1206">
            <v>49.03</v>
          </cell>
          <cell r="X1206">
            <v>49.54</v>
          </cell>
        </row>
        <row r="1207">
          <cell r="F1207" t="str">
            <v>Alabama</v>
          </cell>
          <cell r="G1207" t="str">
            <v>SEC</v>
          </cell>
          <cell r="I1207">
            <v>96.99</v>
          </cell>
          <cell r="J1207">
            <v>97.65</v>
          </cell>
          <cell r="K1207">
            <v>102.97</v>
          </cell>
          <cell r="L1207">
            <v>103.29</v>
          </cell>
          <cell r="M1207">
            <v>101.05</v>
          </cell>
          <cell r="N1207">
            <v>100.52</v>
          </cell>
          <cell r="O1207">
            <v>99.76</v>
          </cell>
          <cell r="P1207">
            <v>100.15</v>
          </cell>
          <cell r="Q1207">
            <v>102.39</v>
          </cell>
          <cell r="R1207">
            <v>102.43</v>
          </cell>
          <cell r="S1207">
            <v>102.73</v>
          </cell>
          <cell r="T1207">
            <v>103.72</v>
          </cell>
          <cell r="U1207">
            <v>105.09</v>
          </cell>
          <cell r="V1207">
            <v>103.27</v>
          </cell>
          <cell r="X1207">
            <v>105.46</v>
          </cell>
        </row>
        <row r="1208">
          <cell r="F1208" t="str">
            <v>Arkansas</v>
          </cell>
          <cell r="G1208" t="str">
            <v>SEC</v>
          </cell>
          <cell r="I1208">
            <v>82.86</v>
          </cell>
          <cell r="J1208">
            <v>83.86</v>
          </cell>
          <cell r="K1208">
            <v>79.55</v>
          </cell>
          <cell r="L1208">
            <v>81.12</v>
          </cell>
          <cell r="M1208">
            <v>82.48</v>
          </cell>
          <cell r="N1208">
            <v>80.66</v>
          </cell>
          <cell r="O1208">
            <v>79.3</v>
          </cell>
          <cell r="P1208">
            <v>79.34</v>
          </cell>
          <cell r="Q1208">
            <v>80.78</v>
          </cell>
          <cell r="R1208">
            <v>76.42</v>
          </cell>
          <cell r="S1208">
            <v>76.31</v>
          </cell>
          <cell r="T1208">
            <v>78.75</v>
          </cell>
          <cell r="U1208">
            <v>77.28</v>
          </cell>
          <cell r="V1208">
            <v>77.14</v>
          </cell>
          <cell r="X1208">
            <v>74.66</v>
          </cell>
        </row>
        <row r="1209">
          <cell r="F1209" t="str">
            <v>Auburn</v>
          </cell>
          <cell r="G1209" t="str">
            <v>SEC</v>
          </cell>
          <cell r="I1209">
            <v>77.53</v>
          </cell>
          <cell r="J1209">
            <v>83.41</v>
          </cell>
          <cell r="K1209">
            <v>82.88</v>
          </cell>
          <cell r="L1209">
            <v>83.73</v>
          </cell>
          <cell r="M1209">
            <v>81.93</v>
          </cell>
          <cell r="N1209">
            <v>83.54</v>
          </cell>
          <cell r="O1209">
            <v>85.07</v>
          </cell>
          <cell r="P1209">
            <v>87.31</v>
          </cell>
          <cell r="Q1209">
            <v>87.29</v>
          </cell>
          <cell r="R1209">
            <v>90.69</v>
          </cell>
          <cell r="S1209">
            <v>91.19</v>
          </cell>
          <cell r="T1209">
            <v>90.78</v>
          </cell>
          <cell r="U1209">
            <v>88.57</v>
          </cell>
          <cell r="V1209">
            <v>87.09</v>
          </cell>
          <cell r="X1209">
            <v>84.77</v>
          </cell>
        </row>
        <row r="1210">
          <cell r="F1210" t="str">
            <v>Florida</v>
          </cell>
          <cell r="G1210" t="str">
            <v>SEC</v>
          </cell>
          <cell r="I1210">
            <v>82.88</v>
          </cell>
          <cell r="J1210">
            <v>82.52</v>
          </cell>
          <cell r="K1210">
            <v>80.760000000000005</v>
          </cell>
          <cell r="L1210">
            <v>84.66</v>
          </cell>
          <cell r="M1210">
            <v>83.77</v>
          </cell>
          <cell r="N1210">
            <v>83.44</v>
          </cell>
          <cell r="O1210">
            <v>82.82</v>
          </cell>
          <cell r="P1210">
            <v>83.18</v>
          </cell>
          <cell r="Q1210">
            <v>84.22</v>
          </cell>
          <cell r="R1210">
            <v>84.75</v>
          </cell>
          <cell r="S1210">
            <v>84.9</v>
          </cell>
          <cell r="T1210">
            <v>81.819999999999993</v>
          </cell>
          <cell r="U1210">
            <v>81.96</v>
          </cell>
          <cell r="V1210">
            <v>83.34</v>
          </cell>
          <cell r="X1210">
            <v>79.63</v>
          </cell>
        </row>
        <row r="1211">
          <cell r="F1211" t="str">
            <v>Georgia</v>
          </cell>
          <cell r="G1211" t="str">
            <v>SEC</v>
          </cell>
          <cell r="I1211">
            <v>82.1</v>
          </cell>
          <cell r="J1211">
            <v>82.38</v>
          </cell>
          <cell r="K1211">
            <v>83.91</v>
          </cell>
          <cell r="L1211">
            <v>74.599999999999994</v>
          </cell>
          <cell r="M1211">
            <v>75.03</v>
          </cell>
          <cell r="N1211">
            <v>73.58</v>
          </cell>
          <cell r="O1211">
            <v>74.13</v>
          </cell>
          <cell r="P1211">
            <v>75.33</v>
          </cell>
          <cell r="Q1211">
            <v>73.42</v>
          </cell>
          <cell r="R1211">
            <v>73.14</v>
          </cell>
          <cell r="S1211">
            <v>72.739999999999995</v>
          </cell>
          <cell r="T1211">
            <v>72.53</v>
          </cell>
          <cell r="U1211">
            <v>74.760000000000005</v>
          </cell>
          <cell r="V1211">
            <v>73.98</v>
          </cell>
          <cell r="X1211">
            <v>73.31</v>
          </cell>
        </row>
        <row r="1212">
          <cell r="F1212" t="str">
            <v>Kentucky</v>
          </cell>
          <cell r="G1212" t="str">
            <v>SEC</v>
          </cell>
          <cell r="I1212">
            <v>65.819999999999993</v>
          </cell>
          <cell r="J1212">
            <v>82.38</v>
          </cell>
          <cell r="K1212">
            <v>70.11</v>
          </cell>
          <cell r="L1212">
            <v>65.680000000000007</v>
          </cell>
          <cell r="M1212">
            <v>64.67</v>
          </cell>
          <cell r="N1212">
            <v>65.95</v>
          </cell>
          <cell r="O1212">
            <v>66.83</v>
          </cell>
          <cell r="P1212">
            <v>67.2</v>
          </cell>
          <cell r="Q1212">
            <v>67.33</v>
          </cell>
          <cell r="R1212">
            <v>68.12</v>
          </cell>
          <cell r="S1212">
            <v>70.150000000000006</v>
          </cell>
          <cell r="T1212">
            <v>69.239999999999995</v>
          </cell>
          <cell r="U1212">
            <v>69.52</v>
          </cell>
          <cell r="V1212">
            <v>68.709999999999994</v>
          </cell>
          <cell r="X1212">
            <v>70.510000000000005</v>
          </cell>
        </row>
        <row r="1213">
          <cell r="F1213" t="str">
            <v>LSU</v>
          </cell>
          <cell r="G1213" t="str">
            <v>SEC</v>
          </cell>
          <cell r="I1213">
            <v>83.8</v>
          </cell>
          <cell r="J1213">
            <v>92.03</v>
          </cell>
          <cell r="K1213">
            <v>89.21</v>
          </cell>
          <cell r="L1213">
            <v>88.76</v>
          </cell>
          <cell r="M1213">
            <v>85.48</v>
          </cell>
          <cell r="N1213">
            <v>85.13</v>
          </cell>
          <cell r="O1213">
            <v>88.1</v>
          </cell>
          <cell r="P1213">
            <v>88.41</v>
          </cell>
          <cell r="Q1213">
            <v>88.76</v>
          </cell>
          <cell r="R1213">
            <v>90.51</v>
          </cell>
          <cell r="S1213">
            <v>90.26</v>
          </cell>
          <cell r="T1213">
            <v>89.03</v>
          </cell>
          <cell r="U1213">
            <v>90.9</v>
          </cell>
          <cell r="V1213">
            <v>88.33</v>
          </cell>
          <cell r="X1213">
            <v>87.03</v>
          </cell>
        </row>
        <row r="1214">
          <cell r="F1214" t="str">
            <v>Mississippi</v>
          </cell>
          <cell r="G1214" t="str">
            <v>SEC</v>
          </cell>
          <cell r="I1214">
            <v>87.73</v>
          </cell>
          <cell r="J1214">
            <v>89.5</v>
          </cell>
          <cell r="K1214">
            <v>87.41</v>
          </cell>
          <cell r="L1214">
            <v>73.400000000000006</v>
          </cell>
          <cell r="M1214">
            <v>85.7</v>
          </cell>
          <cell r="N1214">
            <v>88.29</v>
          </cell>
          <cell r="O1214">
            <v>88.61</v>
          </cell>
          <cell r="P1214">
            <v>89.15</v>
          </cell>
          <cell r="Q1214">
            <v>87.61</v>
          </cell>
          <cell r="R1214">
            <v>85.57</v>
          </cell>
          <cell r="S1214">
            <v>84.5</v>
          </cell>
          <cell r="T1214">
            <v>82.97</v>
          </cell>
          <cell r="U1214">
            <v>83.97</v>
          </cell>
          <cell r="V1214">
            <v>80.67</v>
          </cell>
          <cell r="X1214">
            <v>70.98</v>
          </cell>
        </row>
        <row r="1215">
          <cell r="F1215" t="str">
            <v>Mississippi State</v>
          </cell>
          <cell r="G1215" t="str">
            <v>SEC</v>
          </cell>
          <cell r="I1215">
            <v>81.67</v>
          </cell>
          <cell r="J1215">
            <v>79.56</v>
          </cell>
          <cell r="K1215">
            <v>73.69</v>
          </cell>
          <cell r="L1215">
            <v>75.06</v>
          </cell>
          <cell r="M1215">
            <v>76.45</v>
          </cell>
          <cell r="N1215">
            <v>74.11</v>
          </cell>
          <cell r="O1215">
            <v>75.27</v>
          </cell>
          <cell r="P1215">
            <v>73.099999999999994</v>
          </cell>
          <cell r="Q1215">
            <v>72.55</v>
          </cell>
          <cell r="R1215">
            <v>72.66</v>
          </cell>
          <cell r="S1215">
            <v>72.790000000000006</v>
          </cell>
          <cell r="T1215">
            <v>74</v>
          </cell>
          <cell r="U1215">
            <v>72.8</v>
          </cell>
          <cell r="V1215">
            <v>70.739999999999995</v>
          </cell>
          <cell r="X1215">
            <v>74.069999999999993</v>
          </cell>
        </row>
        <row r="1216">
          <cell r="F1216" t="str">
            <v>Missouri</v>
          </cell>
          <cell r="G1216" t="str">
            <v>SEC</v>
          </cell>
          <cell r="I1216">
            <v>70.48</v>
          </cell>
          <cell r="J1216">
            <v>73.92</v>
          </cell>
          <cell r="K1216">
            <v>71.59</v>
          </cell>
          <cell r="L1216">
            <v>73.400000000000006</v>
          </cell>
          <cell r="M1216">
            <v>73.27</v>
          </cell>
          <cell r="N1216">
            <v>75.010000000000005</v>
          </cell>
          <cell r="O1216">
            <v>72.33</v>
          </cell>
          <cell r="P1216">
            <v>73.13</v>
          </cell>
          <cell r="Q1216">
            <v>71.900000000000006</v>
          </cell>
          <cell r="R1216">
            <v>71.31</v>
          </cell>
          <cell r="S1216">
            <v>68.81</v>
          </cell>
          <cell r="T1216">
            <v>66.290000000000006</v>
          </cell>
          <cell r="U1216">
            <v>67.52</v>
          </cell>
          <cell r="V1216">
            <v>66.8</v>
          </cell>
          <cell r="X1216">
            <v>65.16</v>
          </cell>
        </row>
        <row r="1217">
          <cell r="F1217" t="str">
            <v>South Carolina</v>
          </cell>
          <cell r="G1217" t="str">
            <v>SEC</v>
          </cell>
          <cell r="I1217">
            <v>68.97</v>
          </cell>
          <cell r="J1217">
            <v>69.55</v>
          </cell>
          <cell r="K1217">
            <v>71.400000000000006</v>
          </cell>
          <cell r="L1217">
            <v>70.400000000000006</v>
          </cell>
          <cell r="M1217">
            <v>70.8</v>
          </cell>
          <cell r="N1217">
            <v>67.680000000000007</v>
          </cell>
          <cell r="O1217">
            <v>68.81</v>
          </cell>
          <cell r="P1217">
            <v>67.22</v>
          </cell>
          <cell r="Q1217">
            <v>66.989999999999995</v>
          </cell>
          <cell r="R1217">
            <v>65.900000000000006</v>
          </cell>
          <cell r="S1217">
            <v>68.11</v>
          </cell>
          <cell r="T1217">
            <v>68.73</v>
          </cell>
          <cell r="U1217">
            <v>68.510000000000005</v>
          </cell>
          <cell r="V1217">
            <v>66.97</v>
          </cell>
          <cell r="X1217">
            <v>65.23</v>
          </cell>
        </row>
        <row r="1218">
          <cell r="F1218" t="str">
            <v>Tennessee</v>
          </cell>
          <cell r="G1218" t="str">
            <v>SEC</v>
          </cell>
          <cell r="I1218">
            <v>84.344999999999999</v>
          </cell>
          <cell r="J1218">
            <v>87.46</v>
          </cell>
          <cell r="K1218">
            <v>84.8</v>
          </cell>
          <cell r="L1218">
            <v>86.86</v>
          </cell>
          <cell r="M1218">
            <v>84.71</v>
          </cell>
          <cell r="N1218">
            <v>86.33</v>
          </cell>
          <cell r="O1218">
            <v>85.31</v>
          </cell>
          <cell r="P1218">
            <v>86.19</v>
          </cell>
          <cell r="Q1218">
            <v>83.16</v>
          </cell>
          <cell r="R1218">
            <v>83.3</v>
          </cell>
          <cell r="S1218">
            <v>81.93</v>
          </cell>
          <cell r="T1218">
            <v>82.34</v>
          </cell>
          <cell r="U1218">
            <v>82.37</v>
          </cell>
          <cell r="V1218">
            <v>82.5</v>
          </cell>
          <cell r="X1218">
            <v>78.459999999999994</v>
          </cell>
        </row>
        <row r="1219">
          <cell r="F1219" t="str">
            <v>Texas A&amp;M</v>
          </cell>
          <cell r="G1219" t="str">
            <v>SEC</v>
          </cell>
          <cell r="I1219">
            <v>79.239999999999995</v>
          </cell>
          <cell r="J1219">
            <v>84.83</v>
          </cell>
          <cell r="K1219">
            <v>86.48</v>
          </cell>
          <cell r="L1219">
            <v>87.45</v>
          </cell>
          <cell r="M1219">
            <v>89.52</v>
          </cell>
          <cell r="N1219">
            <v>91.25</v>
          </cell>
          <cell r="O1219">
            <v>90.29</v>
          </cell>
          <cell r="P1219">
            <v>90.31</v>
          </cell>
          <cell r="Q1219">
            <v>90.05</v>
          </cell>
          <cell r="R1219">
            <v>89.25</v>
          </cell>
          <cell r="S1219">
            <v>88.99</v>
          </cell>
          <cell r="T1219">
            <v>87.77</v>
          </cell>
          <cell r="U1219">
            <v>86.76</v>
          </cell>
          <cell r="V1219">
            <v>85.09</v>
          </cell>
          <cell r="X1219">
            <v>81.14</v>
          </cell>
        </row>
        <row r="1220">
          <cell r="F1220" t="str">
            <v>Vanderbilt</v>
          </cell>
          <cell r="G1220" t="str">
            <v>SEC</v>
          </cell>
          <cell r="I1220">
            <v>65.650000000000006</v>
          </cell>
          <cell r="J1220">
            <v>70.73</v>
          </cell>
          <cell r="K1220">
            <v>69.22</v>
          </cell>
          <cell r="L1220">
            <v>72.540000000000006</v>
          </cell>
          <cell r="M1220">
            <v>68.75</v>
          </cell>
          <cell r="N1220">
            <v>68.36</v>
          </cell>
          <cell r="O1220">
            <v>68.61</v>
          </cell>
          <cell r="P1220">
            <v>67.599999999999994</v>
          </cell>
          <cell r="Q1220">
            <v>68.75</v>
          </cell>
          <cell r="R1220">
            <v>68.489999999999995</v>
          </cell>
          <cell r="S1220">
            <v>68.86</v>
          </cell>
          <cell r="T1220">
            <v>68.97</v>
          </cell>
          <cell r="U1220">
            <v>67.88</v>
          </cell>
          <cell r="V1220">
            <v>70.55</v>
          </cell>
          <cell r="X1220">
            <v>72.23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7"/>
  <sheetViews>
    <sheetView tabSelected="1" workbookViewId="0"/>
  </sheetViews>
  <sheetFormatPr defaultRowHeight="14.4" x14ac:dyDescent="0.3"/>
  <cols>
    <col min="1" max="1" width="23.33203125" style="194" customWidth="1"/>
    <col min="2" max="2" width="6.109375" style="195" customWidth="1"/>
    <col min="3" max="3" width="9.109375" style="196" customWidth="1"/>
    <col min="4" max="4" width="9.5546875" style="189" customWidth="1"/>
    <col min="5" max="5" width="9.5546875" style="197" customWidth="1"/>
    <col min="6" max="6" width="22.77734375" style="117" customWidth="1"/>
    <col min="7" max="7" width="7.33203125" style="121" customWidth="1"/>
    <col min="8" max="8" width="22.77734375" style="121" customWidth="1"/>
    <col min="9" max="9" width="7.33203125" style="198" customWidth="1"/>
    <col min="10" max="10" width="22.77734375" style="199" customWidth="1"/>
    <col min="11" max="11" width="22.77734375" style="200" customWidth="1"/>
    <col min="12" max="12" width="7.33203125" style="201" customWidth="1"/>
    <col min="13" max="13" width="7.33203125" style="202" customWidth="1"/>
    <col min="14" max="14" width="18.5546875" customWidth="1"/>
    <col min="15" max="15" width="3.109375" style="207" customWidth="1"/>
    <col min="16" max="16" width="3.109375" style="208" customWidth="1"/>
    <col min="17" max="17" width="3.109375" style="209" customWidth="1"/>
    <col min="18" max="20" width="3.109375" style="210" customWidth="1"/>
    <col min="21" max="21" width="18.5546875" style="206" customWidth="1"/>
    <col min="22" max="22" width="3.109375" style="207" customWidth="1"/>
    <col min="23" max="23" width="3.109375" style="208" customWidth="1"/>
    <col min="24" max="24" width="3.109375" style="209" customWidth="1"/>
    <col min="25" max="27" width="3.109375" style="210" customWidth="1"/>
    <col min="28" max="28" width="7.33203125" style="205" customWidth="1"/>
    <col min="29" max="29" width="7.33203125" style="203" customWidth="1"/>
    <col min="30" max="30" width="22.88671875" style="121" customWidth="1"/>
    <col min="31" max="31" width="22.88671875" style="118" customWidth="1"/>
    <col min="32" max="32" width="22.77734375" style="204" customWidth="1"/>
    <col min="33" max="33" width="7.33203125" style="211" customWidth="1"/>
  </cols>
  <sheetData>
    <row r="1" spans="1:33" ht="22.05" customHeight="1" x14ac:dyDescent="0.3">
      <c r="A1" s="1"/>
      <c r="B1" s="2"/>
      <c r="C1" s="3"/>
      <c r="D1" s="4"/>
      <c r="E1" s="5"/>
      <c r="F1" s="6" t="s">
        <v>0</v>
      </c>
      <c r="G1" s="7"/>
      <c r="H1" s="7"/>
      <c r="I1" s="8"/>
      <c r="J1" s="9"/>
      <c r="K1" s="10"/>
      <c r="L1" s="11"/>
      <c r="M1" s="12"/>
      <c r="N1" s="13"/>
      <c r="O1" s="14">
        <v>2016</v>
      </c>
      <c r="P1" s="15"/>
      <c r="Q1" s="15"/>
      <c r="R1" s="16"/>
      <c r="S1" s="16"/>
      <c r="T1" s="17"/>
      <c r="U1" s="18"/>
      <c r="V1" s="14">
        <v>2016</v>
      </c>
      <c r="W1" s="15"/>
      <c r="X1" s="15"/>
      <c r="Y1" s="16"/>
      <c r="Z1" s="16"/>
      <c r="AA1" s="17"/>
      <c r="AB1" s="19" t="s">
        <v>1</v>
      </c>
      <c r="AC1" s="20"/>
      <c r="AD1" s="21" t="s">
        <v>2</v>
      </c>
      <c r="AE1" s="22"/>
      <c r="AF1" s="21" t="s">
        <v>3</v>
      </c>
      <c r="AG1" s="23" t="s">
        <v>3</v>
      </c>
    </row>
    <row r="2" spans="1:33" ht="42" customHeight="1" x14ac:dyDescent="0.3">
      <c r="A2" s="24" t="s">
        <v>4</v>
      </c>
      <c r="B2" s="25" t="s">
        <v>5</v>
      </c>
      <c r="C2" s="26" t="s">
        <v>6</v>
      </c>
      <c r="D2" s="27" t="s">
        <v>7</v>
      </c>
      <c r="E2" s="28" t="s">
        <v>8</v>
      </c>
      <c r="F2" s="29" t="s">
        <v>9</v>
      </c>
      <c r="G2" s="30" t="s">
        <v>10</v>
      </c>
      <c r="H2" s="31" t="s">
        <v>11</v>
      </c>
      <c r="I2" s="32" t="s">
        <v>10</v>
      </c>
      <c r="J2" s="33" t="s">
        <v>12</v>
      </c>
      <c r="K2" s="34" t="s">
        <v>13</v>
      </c>
      <c r="L2" s="35" t="s">
        <v>14</v>
      </c>
      <c r="M2" s="36" t="s">
        <v>15</v>
      </c>
      <c r="N2" s="37" t="s">
        <v>16</v>
      </c>
      <c r="O2" s="38" t="s">
        <v>17</v>
      </c>
      <c r="P2" s="15"/>
      <c r="Q2" s="39"/>
      <c r="R2" s="38" t="s">
        <v>18</v>
      </c>
      <c r="S2" s="15"/>
      <c r="T2" s="39"/>
      <c r="U2" s="40" t="s">
        <v>11</v>
      </c>
      <c r="V2" s="38" t="s">
        <v>17</v>
      </c>
      <c r="W2" s="15"/>
      <c r="X2" s="39"/>
      <c r="Y2" s="38" t="s">
        <v>18</v>
      </c>
      <c r="Z2" s="15"/>
      <c r="AA2" s="39"/>
      <c r="AB2" s="41" t="s">
        <v>9</v>
      </c>
      <c r="AC2" s="42" t="s">
        <v>11</v>
      </c>
      <c r="AD2" s="31"/>
      <c r="AE2" s="44" t="s">
        <v>20</v>
      </c>
      <c r="AF2" s="43" t="s">
        <v>12</v>
      </c>
      <c r="AG2" s="45" t="s">
        <v>21</v>
      </c>
    </row>
    <row r="3" spans="1:33" ht="15.6" x14ac:dyDescent="0.3">
      <c r="A3" s="47" t="s">
        <v>22</v>
      </c>
      <c r="B3" s="48" t="s">
        <v>23</v>
      </c>
      <c r="C3" s="49">
        <v>42721</v>
      </c>
      <c r="D3" s="50">
        <f>14/24</f>
        <v>0.58333333333333337</v>
      </c>
      <c r="E3" s="51" t="s">
        <v>24</v>
      </c>
      <c r="F3" s="52" t="s">
        <v>22</v>
      </c>
      <c r="G3" s="53" t="str">
        <f>VLOOKUP(+F3,[1]All!$F$1093:$G$1220,2,FALSE)</f>
        <v>MWC</v>
      </c>
      <c r="H3" s="52" t="s">
        <v>25</v>
      </c>
      <c r="I3" s="53" t="str">
        <f>VLOOKUP(+H3,[1]All!$F$1093:$G$1220,2,FALSE)</f>
        <v>CUSA</v>
      </c>
      <c r="J3" s="51" t="str">
        <f>F3</f>
        <v>New Mexico</v>
      </c>
      <c r="K3" s="54" t="str">
        <f t="shared" ref="K3:K42" si="0">IF(+J3=F3,H3,F3)</f>
        <v>UT San Antonio</v>
      </c>
      <c r="L3" s="55">
        <v>7.5</v>
      </c>
      <c r="M3" s="56">
        <v>59</v>
      </c>
      <c r="N3" s="58" t="str">
        <f>+F3</f>
        <v>New Mexico</v>
      </c>
      <c r="O3" s="59">
        <v>8</v>
      </c>
      <c r="P3" s="60">
        <v>4</v>
      </c>
      <c r="Q3" s="61">
        <v>0</v>
      </c>
      <c r="R3" s="59">
        <v>6</v>
      </c>
      <c r="S3" s="60">
        <v>6</v>
      </c>
      <c r="T3" s="61">
        <v>0</v>
      </c>
      <c r="U3" s="58" t="str">
        <f>+H3</f>
        <v>UT San Antonio</v>
      </c>
      <c r="V3" s="59">
        <v>6</v>
      </c>
      <c r="W3" s="60">
        <v>6</v>
      </c>
      <c r="X3" s="61">
        <v>0</v>
      </c>
      <c r="Y3" s="59">
        <v>6</v>
      </c>
      <c r="Z3" s="60">
        <v>6</v>
      </c>
      <c r="AA3" s="61">
        <v>0</v>
      </c>
      <c r="AB3" s="55">
        <f>VLOOKUP(+N3,[1]All!$F$1093:$X$1220,19,FALSE)</f>
        <v>67.23</v>
      </c>
      <c r="AC3" s="56">
        <f>VLOOKUP(+U3,[1]All!$F$1093:$X$1220,19,FALSE)</f>
        <v>61.84</v>
      </c>
      <c r="AD3" s="52" t="str">
        <f>F3</f>
        <v>New Mexico</v>
      </c>
      <c r="AE3" s="63"/>
      <c r="AF3" s="57" t="s">
        <v>22</v>
      </c>
      <c r="AG3" s="62">
        <v>7.2</v>
      </c>
    </row>
    <row r="4" spans="1:33" ht="15.6" x14ac:dyDescent="0.3">
      <c r="A4" s="47" t="s">
        <v>26</v>
      </c>
      <c r="B4" s="48" t="s">
        <v>23</v>
      </c>
      <c r="C4" s="49">
        <v>42721</v>
      </c>
      <c r="D4" s="50">
        <f>15.5/24</f>
        <v>0.64583333333333337</v>
      </c>
      <c r="E4" s="51" t="s">
        <v>27</v>
      </c>
      <c r="F4" s="52" t="s">
        <v>28</v>
      </c>
      <c r="G4" s="53" t="str">
        <f>VLOOKUP(+F4,[1]All!$F$1093:$G$1220,2,FALSE)</f>
        <v>AAC</v>
      </c>
      <c r="H4" s="52" t="s">
        <v>29</v>
      </c>
      <c r="I4" s="53" t="str">
        <f>VLOOKUP(+H4,[1]All!$F$1093:$G$1220,2,FALSE)</f>
        <v>MWC</v>
      </c>
      <c r="J4" s="51" t="str">
        <f>F4</f>
        <v>Houston</v>
      </c>
      <c r="K4" s="54" t="str">
        <f t="shared" si="0"/>
        <v>San Diego State</v>
      </c>
      <c r="L4" s="55">
        <v>4</v>
      </c>
      <c r="M4" s="56">
        <v>52.5</v>
      </c>
      <c r="N4" s="58" t="str">
        <f>+F4</f>
        <v>Houston</v>
      </c>
      <c r="O4" s="59">
        <v>9</v>
      </c>
      <c r="P4" s="60">
        <v>3</v>
      </c>
      <c r="Q4" s="61">
        <v>0</v>
      </c>
      <c r="R4" s="59">
        <v>5</v>
      </c>
      <c r="S4" s="60">
        <v>7</v>
      </c>
      <c r="T4" s="61">
        <v>0</v>
      </c>
      <c r="U4" s="58" t="str">
        <f>+H4</f>
        <v>San Diego State</v>
      </c>
      <c r="V4" s="59">
        <v>10</v>
      </c>
      <c r="W4" s="60">
        <v>3</v>
      </c>
      <c r="X4" s="61">
        <v>0</v>
      </c>
      <c r="Y4" s="59">
        <v>6</v>
      </c>
      <c r="Z4" s="60">
        <v>6</v>
      </c>
      <c r="AA4" s="61">
        <v>0</v>
      </c>
      <c r="AB4" s="55">
        <f>VLOOKUP(+N4,[1]All!$F$1093:$X$1220,19,FALSE)</f>
        <v>81.41</v>
      </c>
      <c r="AC4" s="56">
        <f>VLOOKUP(+U4,[1]All!$F$1093:$X$1220,19,FALSE)</f>
        <v>71.97</v>
      </c>
      <c r="AD4" s="52"/>
      <c r="AE4" s="63" t="str">
        <f>J4</f>
        <v>Houston</v>
      </c>
      <c r="AF4" s="57" t="s">
        <v>28</v>
      </c>
      <c r="AG4" s="62">
        <v>3.6</v>
      </c>
    </row>
    <row r="5" spans="1:33" ht="15.6" x14ac:dyDescent="0.3">
      <c r="A5" s="47" t="s">
        <v>30</v>
      </c>
      <c r="B5" s="48" t="s">
        <v>23</v>
      </c>
      <c r="C5" s="49">
        <v>42721</v>
      </c>
      <c r="D5" s="50">
        <f>17.5/24</f>
        <v>0.72916666666666663</v>
      </c>
      <c r="E5" s="51" t="s">
        <v>31</v>
      </c>
      <c r="F5" s="52" t="s">
        <v>32</v>
      </c>
      <c r="G5" s="53" t="str">
        <f>VLOOKUP(+F5,[1]All!$F$1093:$G$1220,2,FALSE)</f>
        <v>AAC</v>
      </c>
      <c r="H5" s="52" t="s">
        <v>33</v>
      </c>
      <c r="I5" s="53" t="str">
        <f>VLOOKUP(+H5,[1]All!$F$1093:$G$1220,2,FALSE)</f>
        <v>SB</v>
      </c>
      <c r="J5" s="51" t="str">
        <f>F5</f>
        <v>Central Florida</v>
      </c>
      <c r="K5" s="54" t="str">
        <f t="shared" si="0"/>
        <v>Arkansas State</v>
      </c>
      <c r="L5" s="55">
        <v>5.5</v>
      </c>
      <c r="M5" s="56">
        <v>49.5</v>
      </c>
      <c r="N5" s="58" t="str">
        <f>+F5</f>
        <v>Central Florida</v>
      </c>
      <c r="O5" s="59">
        <v>6</v>
      </c>
      <c r="P5" s="60">
        <v>6</v>
      </c>
      <c r="Q5" s="61">
        <v>0</v>
      </c>
      <c r="R5" s="59">
        <v>8</v>
      </c>
      <c r="S5" s="60">
        <v>4</v>
      </c>
      <c r="T5" s="61">
        <v>0</v>
      </c>
      <c r="U5" s="58" t="str">
        <f>+H5</f>
        <v>Arkansas State</v>
      </c>
      <c r="V5" s="59">
        <v>7</v>
      </c>
      <c r="W5" s="60">
        <v>5</v>
      </c>
      <c r="X5" s="61">
        <v>0</v>
      </c>
      <c r="Y5" s="59">
        <v>6</v>
      </c>
      <c r="Z5" s="60">
        <v>6</v>
      </c>
      <c r="AA5" s="61">
        <v>0</v>
      </c>
      <c r="AB5" s="55">
        <f>VLOOKUP(+N5,[1]All!$F$1093:$X$1220,19,FALSE)</f>
        <v>71.37</v>
      </c>
      <c r="AC5" s="56">
        <f>VLOOKUP(+U5,[1]All!$F$1093:$X$1220,19,FALSE)</f>
        <v>66.77</v>
      </c>
      <c r="AD5" s="52" t="str">
        <f>F5</f>
        <v>Central Florida</v>
      </c>
      <c r="AE5" s="63"/>
      <c r="AF5" s="57" t="s">
        <v>32</v>
      </c>
      <c r="AG5" s="62">
        <v>5</v>
      </c>
    </row>
    <row r="6" spans="1:33" ht="15.6" x14ac:dyDescent="0.3">
      <c r="A6" s="64" t="s">
        <v>34</v>
      </c>
      <c r="B6" s="65" t="s">
        <v>23</v>
      </c>
      <c r="C6" s="66">
        <v>42721</v>
      </c>
      <c r="D6" s="67">
        <f>17.5/24</f>
        <v>0.72916666666666663</v>
      </c>
      <c r="E6" s="68" t="s">
        <v>24</v>
      </c>
      <c r="F6" s="69" t="s">
        <v>35</v>
      </c>
      <c r="G6" s="70" t="str">
        <f>VLOOKUP(+F6,[1]All!$F$1093:$G$1220,2,FALSE)</f>
        <v>SB</v>
      </c>
      <c r="H6" s="69" t="s">
        <v>36</v>
      </c>
      <c r="I6" s="70" t="str">
        <f>VLOOKUP(+H6,[1]All!$F$1093:$G$1220,2,FALSE)</f>
        <v>MAC</v>
      </c>
      <c r="J6" s="68" t="str">
        <f>F6</f>
        <v>Appalachian State</v>
      </c>
      <c r="K6" s="71" t="str">
        <f t="shared" si="0"/>
        <v>Toledo</v>
      </c>
      <c r="L6" s="72">
        <v>0</v>
      </c>
      <c r="M6" s="73">
        <v>60</v>
      </c>
      <c r="N6" s="75" t="str">
        <f>+F6</f>
        <v>Appalachian State</v>
      </c>
      <c r="O6" s="76">
        <v>9</v>
      </c>
      <c r="P6" s="77">
        <v>3</v>
      </c>
      <c r="Q6" s="78">
        <v>0</v>
      </c>
      <c r="R6" s="76">
        <v>6</v>
      </c>
      <c r="S6" s="77">
        <v>6</v>
      </c>
      <c r="T6" s="78">
        <v>0</v>
      </c>
      <c r="U6" s="75" t="str">
        <f>+H6</f>
        <v>Toledo</v>
      </c>
      <c r="V6" s="76">
        <v>9</v>
      </c>
      <c r="W6" s="77">
        <v>3</v>
      </c>
      <c r="X6" s="78">
        <v>0</v>
      </c>
      <c r="Y6" s="76">
        <v>7</v>
      </c>
      <c r="Z6" s="77">
        <v>5</v>
      </c>
      <c r="AA6" s="78">
        <v>0</v>
      </c>
      <c r="AB6" s="72">
        <f>VLOOKUP(+N6,[1]All!$F$1093:$X$1220,19,FALSE)</f>
        <v>73.709999999999994</v>
      </c>
      <c r="AC6" s="73">
        <f>VLOOKUP(+U6,[1]All!$F$1093:$X$1220,19,FALSE)</f>
        <v>74.08</v>
      </c>
      <c r="AD6" s="69"/>
      <c r="AE6" s="80"/>
      <c r="AF6" s="74" t="s">
        <v>35</v>
      </c>
      <c r="AG6" s="79">
        <v>0.3</v>
      </c>
    </row>
    <row r="7" spans="1:33" ht="15.6" x14ac:dyDescent="0.3">
      <c r="A7" s="64" t="s">
        <v>37</v>
      </c>
      <c r="B7" s="65" t="s">
        <v>23</v>
      </c>
      <c r="C7" s="66">
        <v>42721</v>
      </c>
      <c r="D7" s="67">
        <f>21/24</f>
        <v>0.875</v>
      </c>
      <c r="E7" s="68" t="s">
        <v>24</v>
      </c>
      <c r="F7" s="69" t="s">
        <v>38</v>
      </c>
      <c r="G7" s="70" t="str">
        <f>VLOOKUP(+F7,[1]All!$F$1093:$G$1220,2,FALSE)</f>
        <v>CUSA</v>
      </c>
      <c r="H7" s="69" t="s">
        <v>39</v>
      </c>
      <c r="I7" s="70" t="str">
        <f>VLOOKUP(+H7,[1]All!$F$1093:$G$1220,2,FALSE)</f>
        <v>SB</v>
      </c>
      <c r="J7" s="68" t="str">
        <f>F7</f>
        <v>Southern Miss</v>
      </c>
      <c r="K7" s="71" t="str">
        <f t="shared" si="0"/>
        <v>UL Lafayette</v>
      </c>
      <c r="L7" s="72">
        <v>5</v>
      </c>
      <c r="M7" s="73">
        <v>59</v>
      </c>
      <c r="N7" s="75" t="str">
        <f>+F7</f>
        <v>Southern Miss</v>
      </c>
      <c r="O7" s="76">
        <v>6</v>
      </c>
      <c r="P7" s="77">
        <v>6</v>
      </c>
      <c r="Q7" s="78">
        <v>0</v>
      </c>
      <c r="R7" s="76">
        <v>3</v>
      </c>
      <c r="S7" s="77">
        <v>8</v>
      </c>
      <c r="T7" s="78">
        <v>0</v>
      </c>
      <c r="U7" s="75" t="str">
        <f>+H7</f>
        <v>UL Lafayette</v>
      </c>
      <c r="V7" s="76">
        <v>6</v>
      </c>
      <c r="W7" s="77">
        <v>6</v>
      </c>
      <c r="X7" s="78">
        <v>0</v>
      </c>
      <c r="Y7" s="76">
        <v>8</v>
      </c>
      <c r="Z7" s="77">
        <v>4</v>
      </c>
      <c r="AA7" s="78">
        <v>0</v>
      </c>
      <c r="AB7" s="72">
        <f>VLOOKUP(+N7,[1]All!$F$1093:$X$1220,19,FALSE)</f>
        <v>58.95</v>
      </c>
      <c r="AC7" s="73">
        <f>VLOOKUP(+U7,[1]All!$F$1093:$X$1220,19,FALSE)</f>
        <v>60.36</v>
      </c>
      <c r="AD7" s="69" t="str">
        <f>H7</f>
        <v>UL Lafayette</v>
      </c>
      <c r="AE7" s="80"/>
      <c r="AF7" s="74" t="s">
        <v>38</v>
      </c>
      <c r="AG7" s="79">
        <v>7.6</v>
      </c>
    </row>
    <row r="8" spans="1:33" ht="15.6" x14ac:dyDescent="0.3">
      <c r="A8" s="64" t="s">
        <v>40</v>
      </c>
      <c r="B8" s="65" t="s">
        <v>41</v>
      </c>
      <c r="C8" s="66">
        <v>42723</v>
      </c>
      <c r="D8" s="67">
        <f>14.5/24</f>
        <v>0.60416666666666663</v>
      </c>
      <c r="E8" s="68" t="s">
        <v>24</v>
      </c>
      <c r="F8" s="69" t="s">
        <v>42</v>
      </c>
      <c r="G8" s="70" t="str">
        <f>VLOOKUP(+F8,[1]All!$F$1093:$G$1220,2,FALSE)</f>
        <v>MAC</v>
      </c>
      <c r="H8" s="69" t="s">
        <v>43</v>
      </c>
      <c r="I8" s="70" t="str">
        <f>VLOOKUP(+H8,[1]All!$F$1093:$G$1220,2,FALSE)</f>
        <v>AAC</v>
      </c>
      <c r="J8" s="68" t="str">
        <f>H8</f>
        <v>Tulsa</v>
      </c>
      <c r="K8" s="71" t="str">
        <f t="shared" si="0"/>
        <v>Central Michigan</v>
      </c>
      <c r="L8" s="72">
        <v>12.5</v>
      </c>
      <c r="M8" s="73">
        <v>70</v>
      </c>
      <c r="N8" s="75" t="str">
        <f>+F8</f>
        <v>Central Michigan</v>
      </c>
      <c r="O8" s="76">
        <v>6</v>
      </c>
      <c r="P8" s="77">
        <v>6</v>
      </c>
      <c r="Q8" s="78">
        <v>0</v>
      </c>
      <c r="R8" s="76">
        <v>5</v>
      </c>
      <c r="S8" s="77">
        <v>7</v>
      </c>
      <c r="T8" s="78">
        <v>0</v>
      </c>
      <c r="U8" s="75" t="str">
        <f>+H8</f>
        <v>Tulsa</v>
      </c>
      <c r="V8" s="76">
        <v>9</v>
      </c>
      <c r="W8" s="77">
        <v>3</v>
      </c>
      <c r="X8" s="78">
        <v>0</v>
      </c>
      <c r="Y8" s="76">
        <v>8</v>
      </c>
      <c r="Z8" s="77">
        <v>4</v>
      </c>
      <c r="AA8" s="78">
        <v>0</v>
      </c>
      <c r="AB8" s="72">
        <f>VLOOKUP(+N8,[1]All!$F$1093:$X$1220,19,FALSE)</f>
        <v>59.17</v>
      </c>
      <c r="AC8" s="73">
        <f>VLOOKUP(+U8,[1]All!$F$1093:$X$1220,19,FALSE)</f>
        <v>70.94</v>
      </c>
      <c r="AD8" s="69"/>
      <c r="AE8" s="80"/>
      <c r="AF8" s="74" t="s">
        <v>43</v>
      </c>
      <c r="AG8" s="79">
        <v>9.6999999999999993</v>
      </c>
    </row>
    <row r="9" spans="1:33" ht="15.6" x14ac:dyDescent="0.3">
      <c r="A9" s="47" t="s">
        <v>44</v>
      </c>
      <c r="B9" s="48" t="s">
        <v>45</v>
      </c>
      <c r="C9" s="49">
        <v>42724</v>
      </c>
      <c r="D9" s="50">
        <f>19/24</f>
        <v>0.79166666666666663</v>
      </c>
      <c r="E9" s="51" t="s">
        <v>24</v>
      </c>
      <c r="F9" s="52" t="s">
        <v>46</v>
      </c>
      <c r="G9" s="53" t="str">
        <f>VLOOKUP(+F9,[1]All!$F$1093:$G$1220,2,FALSE)</f>
        <v>AAC</v>
      </c>
      <c r="H9" s="52" t="s">
        <v>47</v>
      </c>
      <c r="I9" s="53" t="str">
        <f>VLOOKUP(+H9,[1]All!$F$1093:$G$1220,2,FALSE)</f>
        <v>CUSA</v>
      </c>
      <c r="J9" s="51" t="str">
        <f>H9</f>
        <v>Western Kentucky</v>
      </c>
      <c r="K9" s="54" t="str">
        <f t="shared" si="0"/>
        <v>Memphis</v>
      </c>
      <c r="L9" s="55">
        <v>4.5</v>
      </c>
      <c r="M9" s="56">
        <v>79</v>
      </c>
      <c r="N9" s="58" t="str">
        <f>+F9</f>
        <v>Memphis</v>
      </c>
      <c r="O9" s="59">
        <v>8</v>
      </c>
      <c r="P9" s="60">
        <v>4</v>
      </c>
      <c r="Q9" s="61">
        <v>0</v>
      </c>
      <c r="R9" s="59">
        <v>5</v>
      </c>
      <c r="S9" s="60">
        <v>7</v>
      </c>
      <c r="T9" s="61">
        <v>0</v>
      </c>
      <c r="U9" s="58" t="str">
        <f>+H9</f>
        <v>Western Kentucky</v>
      </c>
      <c r="V9" s="59">
        <v>10</v>
      </c>
      <c r="W9" s="60">
        <v>3</v>
      </c>
      <c r="X9" s="61">
        <v>0</v>
      </c>
      <c r="Y9" s="59">
        <v>6</v>
      </c>
      <c r="Z9" s="60">
        <v>7</v>
      </c>
      <c r="AA9" s="61">
        <v>0</v>
      </c>
      <c r="AB9" s="55">
        <f>VLOOKUP(+N9,[1]All!$F$1093:$X$1220,19,FALSE)</f>
        <v>77.67</v>
      </c>
      <c r="AC9" s="56">
        <f>VLOOKUP(+U9,[1]All!$F$1093:$X$1220,19,FALSE)</f>
        <v>78.510000000000005</v>
      </c>
      <c r="AD9" s="52"/>
      <c r="AE9" s="63" t="str">
        <f>H9</f>
        <v>Western Kentucky</v>
      </c>
      <c r="AF9" s="57" t="s">
        <v>47</v>
      </c>
      <c r="AG9" s="62">
        <v>8.6999999999999993</v>
      </c>
    </row>
    <row r="10" spans="1:33" ht="15.6" x14ac:dyDescent="0.3">
      <c r="A10" s="47" t="s">
        <v>48</v>
      </c>
      <c r="B10" s="48" t="s">
        <v>49</v>
      </c>
      <c r="C10" s="49">
        <v>42725</v>
      </c>
      <c r="D10" s="50">
        <f>21/24</f>
        <v>0.875</v>
      </c>
      <c r="E10" s="51" t="s">
        <v>24</v>
      </c>
      <c r="F10" s="52" t="s">
        <v>50</v>
      </c>
      <c r="G10" s="53" t="str">
        <f>VLOOKUP(+F10,[1]All!$F$1093:$G$1220,2,FALSE)</f>
        <v>Ind</v>
      </c>
      <c r="H10" s="52" t="s">
        <v>51</v>
      </c>
      <c r="I10" s="53" t="str">
        <f>VLOOKUP(+H10,[1]All!$F$1093:$G$1220,2,FALSE)</f>
        <v>MWC</v>
      </c>
      <c r="J10" s="51" t="str">
        <f>F10</f>
        <v>BYU</v>
      </c>
      <c r="K10" s="54" t="str">
        <f t="shared" si="0"/>
        <v>Wyoming</v>
      </c>
      <c r="L10" s="55">
        <v>9</v>
      </c>
      <c r="M10" s="56">
        <v>57</v>
      </c>
      <c r="N10" s="58" t="str">
        <f>+F10</f>
        <v>BYU</v>
      </c>
      <c r="O10" s="59">
        <v>8</v>
      </c>
      <c r="P10" s="60">
        <v>4</v>
      </c>
      <c r="Q10" s="61">
        <v>0</v>
      </c>
      <c r="R10" s="59">
        <v>9</v>
      </c>
      <c r="S10" s="60">
        <v>3</v>
      </c>
      <c r="T10" s="61">
        <v>0</v>
      </c>
      <c r="U10" s="58" t="str">
        <f>+H10</f>
        <v>Wyoming</v>
      </c>
      <c r="V10" s="59">
        <v>8</v>
      </c>
      <c r="W10" s="60">
        <v>5</v>
      </c>
      <c r="X10" s="61">
        <v>0</v>
      </c>
      <c r="Y10" s="59">
        <v>8</v>
      </c>
      <c r="Z10" s="60">
        <v>5</v>
      </c>
      <c r="AA10" s="61">
        <v>0</v>
      </c>
      <c r="AB10" s="55">
        <f>VLOOKUP(+N10,[1]All!$F$1093:$X$1220,19,FALSE)</f>
        <v>79.489999999999995</v>
      </c>
      <c r="AC10" s="56">
        <f>VLOOKUP(+U10,[1]All!$F$1093:$X$1220,19,FALSE)</f>
        <v>67.760000000000005</v>
      </c>
      <c r="AD10" s="52"/>
      <c r="AE10" s="63"/>
      <c r="AF10" s="57" t="s">
        <v>50</v>
      </c>
      <c r="AG10" s="62">
        <v>9.1</v>
      </c>
    </row>
    <row r="11" spans="1:33" ht="15.6" x14ac:dyDescent="0.3">
      <c r="A11" s="47" t="s">
        <v>52</v>
      </c>
      <c r="B11" s="48" t="s">
        <v>53</v>
      </c>
      <c r="C11" s="49">
        <v>42726</v>
      </c>
      <c r="D11" s="50">
        <f>19/24</f>
        <v>0.79166666666666663</v>
      </c>
      <c r="E11" s="51" t="s">
        <v>24</v>
      </c>
      <c r="F11" s="52" t="s">
        <v>54</v>
      </c>
      <c r="G11" s="53" t="str">
        <f>VLOOKUP(+F11,[1]All!$F$1093:$G$1220,2,FALSE)</f>
        <v>SB</v>
      </c>
      <c r="H11" s="52" t="s">
        <v>55</v>
      </c>
      <c r="I11" s="53" t="str">
        <f>VLOOKUP(+H11,[1]All!$F$1093:$G$1220,2,FALSE)</f>
        <v>MWC</v>
      </c>
      <c r="J11" s="51" t="str">
        <f>H11</f>
        <v>Colorado State</v>
      </c>
      <c r="K11" s="54" t="str">
        <f t="shared" si="0"/>
        <v>Idaho</v>
      </c>
      <c r="L11" s="55">
        <v>13.5</v>
      </c>
      <c r="M11" s="56">
        <v>64.5</v>
      </c>
      <c r="N11" s="58" t="str">
        <f>+F11</f>
        <v>Idaho</v>
      </c>
      <c r="O11" s="59">
        <v>8</v>
      </c>
      <c r="P11" s="60">
        <v>4</v>
      </c>
      <c r="Q11" s="61">
        <v>0</v>
      </c>
      <c r="R11" s="59">
        <v>8</v>
      </c>
      <c r="S11" s="60">
        <v>4</v>
      </c>
      <c r="T11" s="61">
        <v>0</v>
      </c>
      <c r="U11" s="58" t="str">
        <f>+H11</f>
        <v>Colorado State</v>
      </c>
      <c r="V11" s="59">
        <v>7</v>
      </c>
      <c r="W11" s="60">
        <v>5</v>
      </c>
      <c r="X11" s="61">
        <v>0</v>
      </c>
      <c r="Y11" s="59">
        <v>10</v>
      </c>
      <c r="Z11" s="60">
        <v>2</v>
      </c>
      <c r="AA11" s="61">
        <v>0</v>
      </c>
      <c r="AB11" s="55">
        <f>VLOOKUP(+N11,[1]All!$F$1093:$X$1220,19,FALSE)</f>
        <v>62.86</v>
      </c>
      <c r="AC11" s="56">
        <f>VLOOKUP(+U11,[1]All!$F$1093:$X$1220,19,FALSE)</f>
        <v>73.19</v>
      </c>
      <c r="AD11" s="52" t="str">
        <f>F11</f>
        <v>Idaho</v>
      </c>
      <c r="AE11" s="63"/>
      <c r="AF11" s="57" t="s">
        <v>55</v>
      </c>
      <c r="AG11" s="62">
        <v>18.2</v>
      </c>
    </row>
    <row r="12" spans="1:33" ht="15.6" x14ac:dyDescent="0.3">
      <c r="A12" s="64" t="s">
        <v>56</v>
      </c>
      <c r="B12" s="65" t="s">
        <v>57</v>
      </c>
      <c r="C12" s="66">
        <v>42727</v>
      </c>
      <c r="D12" s="67">
        <f>13/24</f>
        <v>0.54166666666666663</v>
      </c>
      <c r="E12" s="68" t="s">
        <v>24</v>
      </c>
      <c r="F12" s="69" t="s">
        <v>58</v>
      </c>
      <c r="G12" s="70" t="str">
        <f>VLOOKUP(+F12,[1]All!$F$1093:$G$1220,2,FALSE)</f>
        <v>CUSA</v>
      </c>
      <c r="H12" s="69" t="s">
        <v>59</v>
      </c>
      <c r="I12" s="70" t="str">
        <f>VLOOKUP(+H12,[1]All!$F$1093:$G$1220,2,FALSE)</f>
        <v>MAC</v>
      </c>
      <c r="J12" s="68" t="str">
        <f>F12</f>
        <v>Old Dominion</v>
      </c>
      <c r="K12" s="71" t="str">
        <f t="shared" si="0"/>
        <v>Eastern Michigan</v>
      </c>
      <c r="L12" s="72">
        <v>4</v>
      </c>
      <c r="M12" s="73">
        <v>65</v>
      </c>
      <c r="N12" s="75" t="str">
        <f>+F12</f>
        <v>Old Dominion</v>
      </c>
      <c r="O12" s="76">
        <v>9</v>
      </c>
      <c r="P12" s="77">
        <v>3</v>
      </c>
      <c r="Q12" s="78">
        <v>0</v>
      </c>
      <c r="R12" s="76">
        <v>8</v>
      </c>
      <c r="S12" s="77">
        <v>3</v>
      </c>
      <c r="T12" s="78">
        <v>0</v>
      </c>
      <c r="U12" s="75" t="str">
        <f>+H12</f>
        <v>Eastern Michigan</v>
      </c>
      <c r="V12" s="76">
        <v>7</v>
      </c>
      <c r="W12" s="77">
        <v>5</v>
      </c>
      <c r="X12" s="78">
        <v>0</v>
      </c>
      <c r="Y12" s="76">
        <v>9</v>
      </c>
      <c r="Z12" s="77">
        <v>3</v>
      </c>
      <c r="AA12" s="78">
        <v>0</v>
      </c>
      <c r="AB12" s="72">
        <f>VLOOKUP(+N12,[1]All!$F$1093:$X$1220,19,FALSE)</f>
        <v>65.760000000000005</v>
      </c>
      <c r="AC12" s="73">
        <f>VLOOKUP(+U12,[1]All!$F$1093:$X$1220,19,FALSE)</f>
        <v>59.08</v>
      </c>
      <c r="AD12" s="69"/>
      <c r="AE12" s="80"/>
      <c r="AF12" s="74" t="s">
        <v>58</v>
      </c>
      <c r="AG12" s="79">
        <v>4.5999999999999996</v>
      </c>
    </row>
    <row r="13" spans="1:33" ht="15.6" x14ac:dyDescent="0.3">
      <c r="A13" s="64" t="s">
        <v>60</v>
      </c>
      <c r="B13" s="65" t="s">
        <v>57</v>
      </c>
      <c r="C13" s="66">
        <v>42727</v>
      </c>
      <c r="D13" s="67">
        <f>16.5/24</f>
        <v>0.6875</v>
      </c>
      <c r="E13" s="68" t="s">
        <v>24</v>
      </c>
      <c r="F13" s="69" t="s">
        <v>61</v>
      </c>
      <c r="G13" s="70" t="str">
        <f>VLOOKUP(+F13,[1]All!$F$1093:$G$1220,2,FALSE)</f>
        <v>CUSA</v>
      </c>
      <c r="H13" s="69" t="s">
        <v>62</v>
      </c>
      <c r="I13" s="70" t="str">
        <f>VLOOKUP(+H13,[1]All!$F$1093:$G$1220,2,FALSE)</f>
        <v>AAC</v>
      </c>
      <c r="J13" s="68" t="str">
        <f>F13</f>
        <v>Louisiana Tech</v>
      </c>
      <c r="K13" s="71" t="str">
        <f t="shared" si="0"/>
        <v>Navy</v>
      </c>
      <c r="L13" s="72">
        <v>4.5</v>
      </c>
      <c r="M13" s="73">
        <v>66</v>
      </c>
      <c r="N13" s="75" t="str">
        <f>+F13</f>
        <v>Louisiana Tech</v>
      </c>
      <c r="O13" s="76">
        <v>8</v>
      </c>
      <c r="P13" s="77">
        <v>5</v>
      </c>
      <c r="Q13" s="78">
        <v>0</v>
      </c>
      <c r="R13" s="76">
        <v>8</v>
      </c>
      <c r="S13" s="77">
        <v>5</v>
      </c>
      <c r="T13" s="78">
        <v>0</v>
      </c>
      <c r="U13" s="75" t="str">
        <f>+H13</f>
        <v>Navy</v>
      </c>
      <c r="V13" s="76">
        <v>9</v>
      </c>
      <c r="W13" s="77">
        <v>3</v>
      </c>
      <c r="X13" s="78">
        <v>0</v>
      </c>
      <c r="Y13" s="76">
        <v>7</v>
      </c>
      <c r="Z13" s="77">
        <v>4</v>
      </c>
      <c r="AA13" s="78">
        <v>0</v>
      </c>
      <c r="AB13" s="72">
        <f>VLOOKUP(+N13,[1]All!$F$1093:$X$1220,19,FALSE)</f>
        <v>67.260000000000005</v>
      </c>
      <c r="AC13" s="73">
        <f>VLOOKUP(+U13,[1]All!$F$1093:$X$1220,19,FALSE)</f>
        <v>76.459999999999994</v>
      </c>
      <c r="AD13" s="69"/>
      <c r="AE13" s="80"/>
      <c r="AF13" s="74" t="s">
        <v>61</v>
      </c>
      <c r="AG13" s="79">
        <v>5.2</v>
      </c>
    </row>
    <row r="14" spans="1:33" ht="15.6" x14ac:dyDescent="0.3">
      <c r="A14" s="64" t="s">
        <v>63</v>
      </c>
      <c r="B14" s="65" t="s">
        <v>57</v>
      </c>
      <c r="C14" s="66">
        <v>42727</v>
      </c>
      <c r="D14" s="67">
        <f>20/24</f>
        <v>0.83333333333333337</v>
      </c>
      <c r="E14" s="68" t="s">
        <v>24</v>
      </c>
      <c r="F14" s="69" t="s">
        <v>64</v>
      </c>
      <c r="G14" s="70" t="str">
        <f>VLOOKUP(+F14,[1]All!$F$1093:$G$1220,2,FALSE)</f>
        <v>MAC</v>
      </c>
      <c r="H14" s="69" t="s">
        <v>65</v>
      </c>
      <c r="I14" s="70" t="str">
        <f>VLOOKUP(+H14,[1]All!$F$1093:$G$1220,2,FALSE)</f>
        <v>SB</v>
      </c>
      <c r="J14" s="68" t="str">
        <f>H14</f>
        <v>Troy</v>
      </c>
      <c r="K14" s="71" t="str">
        <f t="shared" si="0"/>
        <v>Ohio</v>
      </c>
      <c r="L14" s="72">
        <v>4</v>
      </c>
      <c r="M14" s="73">
        <v>49.5</v>
      </c>
      <c r="N14" s="75" t="str">
        <f>+F14</f>
        <v>Ohio</v>
      </c>
      <c r="O14" s="76">
        <v>8</v>
      </c>
      <c r="P14" s="77">
        <v>5</v>
      </c>
      <c r="Q14" s="78">
        <v>0</v>
      </c>
      <c r="R14" s="76">
        <v>7</v>
      </c>
      <c r="S14" s="77">
        <v>6</v>
      </c>
      <c r="T14" s="78">
        <v>0</v>
      </c>
      <c r="U14" s="75" t="str">
        <f>+H14</f>
        <v>Troy</v>
      </c>
      <c r="V14" s="76">
        <v>9</v>
      </c>
      <c r="W14" s="77">
        <v>3</v>
      </c>
      <c r="X14" s="78">
        <v>0</v>
      </c>
      <c r="Y14" s="76">
        <v>6</v>
      </c>
      <c r="Z14" s="77">
        <v>6</v>
      </c>
      <c r="AA14" s="78">
        <v>0</v>
      </c>
      <c r="AB14" s="72">
        <f>VLOOKUP(+N14,[1]All!$F$1093:$X$1220,19,FALSE)</f>
        <v>63.33</v>
      </c>
      <c r="AC14" s="73">
        <f>VLOOKUP(+U14,[1]All!$F$1093:$X$1220,19,FALSE)</f>
        <v>66.59</v>
      </c>
      <c r="AD14" s="69" t="str">
        <f>H14</f>
        <v>Troy</v>
      </c>
      <c r="AE14" s="80"/>
      <c r="AF14" s="74" t="s">
        <v>65</v>
      </c>
      <c r="AG14" s="79">
        <v>3.9</v>
      </c>
    </row>
    <row r="15" spans="1:33" ht="15.6" x14ac:dyDescent="0.3">
      <c r="A15" s="82" t="s">
        <v>66</v>
      </c>
      <c r="B15" s="48" t="s">
        <v>23</v>
      </c>
      <c r="C15" s="49">
        <v>42728</v>
      </c>
      <c r="D15" s="50">
        <f>20/24</f>
        <v>0.83333333333333337</v>
      </c>
      <c r="E15" s="51" t="s">
        <v>24</v>
      </c>
      <c r="F15" s="52" t="s">
        <v>67</v>
      </c>
      <c r="G15" s="53" t="str">
        <f>VLOOKUP(+F15,[1]All!$F$1093:$G$1220,2,FALSE)</f>
        <v>CUSA</v>
      </c>
      <c r="H15" s="52" t="s">
        <v>66</v>
      </c>
      <c r="I15" s="53" t="str">
        <f>VLOOKUP(+H15,[1]All!$F$1093:$G$1220,2,FALSE)</f>
        <v>MWC</v>
      </c>
      <c r="J15" s="51" t="str">
        <f t="shared" ref="J15:J20" si="1">F15</f>
        <v>Middle Tenn St</v>
      </c>
      <c r="K15" s="54" t="str">
        <f t="shared" si="0"/>
        <v>Hawaii</v>
      </c>
      <c r="L15" s="83" t="s">
        <v>68</v>
      </c>
      <c r="M15" s="84" t="s">
        <v>68</v>
      </c>
      <c r="N15" s="58" t="str">
        <f>+F15</f>
        <v>Middle Tenn St</v>
      </c>
      <c r="O15" s="59">
        <v>8</v>
      </c>
      <c r="P15" s="60">
        <v>4</v>
      </c>
      <c r="Q15" s="61">
        <v>0</v>
      </c>
      <c r="R15" s="59">
        <v>6</v>
      </c>
      <c r="S15" s="60">
        <v>6</v>
      </c>
      <c r="T15" s="61">
        <v>0</v>
      </c>
      <c r="U15" s="58" t="str">
        <f>+H15</f>
        <v>Hawaii</v>
      </c>
      <c r="V15" s="59">
        <v>6</v>
      </c>
      <c r="W15" s="60">
        <v>7</v>
      </c>
      <c r="X15" s="61">
        <v>0</v>
      </c>
      <c r="Y15" s="59">
        <v>5</v>
      </c>
      <c r="Z15" s="60">
        <v>7</v>
      </c>
      <c r="AA15" s="61">
        <v>0</v>
      </c>
      <c r="AB15" s="55">
        <f>VLOOKUP(+N15,[1]All!$F$1093:$X$1220,19,FALSE)</f>
        <v>59.44</v>
      </c>
      <c r="AC15" s="56">
        <f>VLOOKUP(+U15,[1]All!$F$1093:$X$1220,19,FALSE)</f>
        <v>57.29</v>
      </c>
      <c r="AD15" s="52" t="str">
        <f>+H15</f>
        <v>Hawaii</v>
      </c>
      <c r="AE15" s="63"/>
      <c r="AF15" s="57" t="s">
        <v>67</v>
      </c>
      <c r="AG15" s="62">
        <v>5.4</v>
      </c>
    </row>
    <row r="16" spans="1:33" ht="15.6" x14ac:dyDescent="0.3">
      <c r="A16" s="47" t="s">
        <v>69</v>
      </c>
      <c r="B16" s="48" t="s">
        <v>41</v>
      </c>
      <c r="C16" s="49">
        <v>42730</v>
      </c>
      <c r="D16" s="50">
        <f>11/24</f>
        <v>0.45833333333333331</v>
      </c>
      <c r="E16" s="51" t="s">
        <v>24</v>
      </c>
      <c r="F16" s="52" t="s">
        <v>70</v>
      </c>
      <c r="G16" s="53" t="str">
        <f>VLOOKUP(+F16,[1]All!$F$1093:$G$1220,2,FALSE)</f>
        <v>SEC</v>
      </c>
      <c r="H16" s="52" t="s">
        <v>71</v>
      </c>
      <c r="I16" s="53" t="str">
        <f>VLOOKUP(+H16,[1]All!$F$1093:$G$1220,2,FALSE)</f>
        <v>MAC</v>
      </c>
      <c r="J16" s="51" t="str">
        <f t="shared" si="1"/>
        <v>Mississippi State</v>
      </c>
      <c r="K16" s="54" t="str">
        <f t="shared" si="0"/>
        <v>Miami (OH)</v>
      </c>
      <c r="L16" s="55">
        <v>13</v>
      </c>
      <c r="M16" s="56">
        <v>58.5</v>
      </c>
      <c r="N16" s="58" t="str">
        <f>+F16</f>
        <v>Mississippi State</v>
      </c>
      <c r="O16" s="59">
        <v>5</v>
      </c>
      <c r="P16" s="60">
        <v>7</v>
      </c>
      <c r="Q16" s="61">
        <v>0</v>
      </c>
      <c r="R16" s="59">
        <v>5</v>
      </c>
      <c r="S16" s="60">
        <v>7</v>
      </c>
      <c r="T16" s="61">
        <v>0</v>
      </c>
      <c r="U16" s="58" t="str">
        <f>+H16</f>
        <v>Miami (OH)</v>
      </c>
      <c r="V16" s="59">
        <v>6</v>
      </c>
      <c r="W16" s="60">
        <v>6</v>
      </c>
      <c r="X16" s="61">
        <v>0</v>
      </c>
      <c r="Y16" s="59">
        <v>8</v>
      </c>
      <c r="Z16" s="60">
        <v>4</v>
      </c>
      <c r="AA16" s="61">
        <v>0</v>
      </c>
      <c r="AB16" s="55">
        <f>VLOOKUP(+N16,[1]All!$F$1093:$X$1220,19,FALSE)</f>
        <v>74.069999999999993</v>
      </c>
      <c r="AC16" s="56">
        <f>VLOOKUP(+U16,[1]All!$F$1093:$X$1220,19,FALSE)</f>
        <v>60.48</v>
      </c>
      <c r="AD16" s="52"/>
      <c r="AE16" s="63"/>
      <c r="AF16" s="57" t="s">
        <v>70</v>
      </c>
      <c r="AG16" s="62">
        <v>5.6</v>
      </c>
    </row>
    <row r="17" spans="1:33" ht="15.6" x14ac:dyDescent="0.3">
      <c r="A17" s="47" t="s">
        <v>72</v>
      </c>
      <c r="B17" s="48" t="s">
        <v>41</v>
      </c>
      <c r="C17" s="49">
        <v>42730</v>
      </c>
      <c r="D17" s="50">
        <f>14.5/24</f>
        <v>0.60416666666666663</v>
      </c>
      <c r="E17" s="51" t="s">
        <v>24</v>
      </c>
      <c r="F17" s="52" t="s">
        <v>73</v>
      </c>
      <c r="G17" s="53" t="str">
        <f>VLOOKUP(+F17,[1]All!$F$1093:$G$1220,2,FALSE)</f>
        <v>ACC</v>
      </c>
      <c r="H17" s="52" t="s">
        <v>74</v>
      </c>
      <c r="I17" s="53" t="str">
        <f>VLOOKUP(+H17,[1]All!$F$1093:$G$1220,2,FALSE)</f>
        <v>B10</v>
      </c>
      <c r="J17" s="51" t="str">
        <f t="shared" si="1"/>
        <v>Boston College</v>
      </c>
      <c r="K17" s="54" t="str">
        <f t="shared" si="0"/>
        <v>Maryland</v>
      </c>
      <c r="L17" s="55">
        <v>1.5</v>
      </c>
      <c r="M17" s="56">
        <v>43.5</v>
      </c>
      <c r="N17" s="58" t="str">
        <f>+F17</f>
        <v>Boston College</v>
      </c>
      <c r="O17" s="59">
        <v>6</v>
      </c>
      <c r="P17" s="60">
        <v>6</v>
      </c>
      <c r="Q17" s="61">
        <v>0</v>
      </c>
      <c r="R17" s="59">
        <v>5</v>
      </c>
      <c r="S17" s="60">
        <v>6</v>
      </c>
      <c r="T17" s="61">
        <v>0</v>
      </c>
      <c r="U17" s="58" t="str">
        <f>+H17</f>
        <v>Maryland</v>
      </c>
      <c r="V17" s="59">
        <v>6</v>
      </c>
      <c r="W17" s="60">
        <v>6</v>
      </c>
      <c r="X17" s="61">
        <v>0</v>
      </c>
      <c r="Y17" s="59">
        <v>4</v>
      </c>
      <c r="Z17" s="60">
        <v>8</v>
      </c>
      <c r="AA17" s="61">
        <v>0</v>
      </c>
      <c r="AB17" s="55">
        <f>VLOOKUP(+N17,[1]All!$F$1093:$X$1220,19,FALSE)</f>
        <v>66.319999999999993</v>
      </c>
      <c r="AC17" s="56">
        <f>VLOOKUP(+U17,[1]All!$F$1093:$X$1220,19,FALSE)</f>
        <v>68.010000000000005</v>
      </c>
      <c r="AD17" s="52"/>
      <c r="AE17" s="63"/>
      <c r="AF17" s="57" t="s">
        <v>74</v>
      </c>
      <c r="AG17" s="62">
        <v>0.1</v>
      </c>
    </row>
    <row r="18" spans="1:33" ht="15.6" x14ac:dyDescent="0.3">
      <c r="A18" s="64" t="s">
        <v>75</v>
      </c>
      <c r="B18" s="65" t="s">
        <v>41</v>
      </c>
      <c r="C18" s="66">
        <v>42730</v>
      </c>
      <c r="D18" s="67">
        <f>17/24</f>
        <v>0.70833333333333337</v>
      </c>
      <c r="E18" s="68" t="s">
        <v>76</v>
      </c>
      <c r="F18" s="69" t="s">
        <v>77</v>
      </c>
      <c r="G18" s="70" t="str">
        <f>VLOOKUP(+F18,[1]All!$F$1093:$G$1220,2,FALSE)</f>
        <v>ACC</v>
      </c>
      <c r="H18" s="69" t="s">
        <v>78</v>
      </c>
      <c r="I18" s="70" t="str">
        <f>VLOOKUP(+H18,[1]All!$F$1093:$G$1220,2,FALSE)</f>
        <v>SEC</v>
      </c>
      <c r="J18" s="68" t="str">
        <f t="shared" si="1"/>
        <v>North Carolina St</v>
      </c>
      <c r="K18" s="71" t="str">
        <f t="shared" si="0"/>
        <v>Vanderbilt</v>
      </c>
      <c r="L18" s="72">
        <v>4</v>
      </c>
      <c r="M18" s="73">
        <v>44</v>
      </c>
      <c r="N18" s="75" t="str">
        <f>+F18</f>
        <v>North Carolina St</v>
      </c>
      <c r="O18" s="76">
        <v>6</v>
      </c>
      <c r="P18" s="77">
        <v>6</v>
      </c>
      <c r="Q18" s="78">
        <v>0</v>
      </c>
      <c r="R18" s="76">
        <v>8</v>
      </c>
      <c r="S18" s="77">
        <v>4</v>
      </c>
      <c r="T18" s="78">
        <v>0</v>
      </c>
      <c r="U18" s="75" t="str">
        <f>+H18</f>
        <v>Vanderbilt</v>
      </c>
      <c r="V18" s="76">
        <v>6</v>
      </c>
      <c r="W18" s="77">
        <v>6</v>
      </c>
      <c r="X18" s="78">
        <v>0</v>
      </c>
      <c r="Y18" s="76">
        <v>7</v>
      </c>
      <c r="Z18" s="77">
        <v>5</v>
      </c>
      <c r="AA18" s="78">
        <v>0</v>
      </c>
      <c r="AB18" s="72">
        <f>VLOOKUP(+N18,[1]All!$F$1093:$X$1220,19,FALSE)</f>
        <v>74.599999999999994</v>
      </c>
      <c r="AC18" s="73">
        <f>VLOOKUP(+U18,[1]All!$F$1093:$X$1220,19,FALSE)</f>
        <v>72.23</v>
      </c>
      <c r="AD18" s="69"/>
      <c r="AE18" s="80"/>
      <c r="AF18" s="74" t="s">
        <v>77</v>
      </c>
      <c r="AG18" s="79">
        <v>11.7</v>
      </c>
    </row>
    <row r="19" spans="1:33" ht="15.6" x14ac:dyDescent="0.3">
      <c r="A19" s="64" t="s">
        <v>79</v>
      </c>
      <c r="B19" s="65" t="s">
        <v>45</v>
      </c>
      <c r="C19" s="66">
        <v>42731</v>
      </c>
      <c r="D19" s="67">
        <f>11.999999/24</f>
        <v>0.49999995833333338</v>
      </c>
      <c r="E19" s="68" t="s">
        <v>24</v>
      </c>
      <c r="F19" s="69" t="s">
        <v>80</v>
      </c>
      <c r="G19" s="70" t="str">
        <f>VLOOKUP(+F19,[1]All!$F$1093:$G$1220,2,FALSE)</f>
        <v>Ind</v>
      </c>
      <c r="H19" s="69" t="s">
        <v>81</v>
      </c>
      <c r="I19" s="70" t="str">
        <f>VLOOKUP(+H19,[1]All!$F$1093:$G$1220,2,FALSE)</f>
        <v>CUSA</v>
      </c>
      <c r="J19" s="68" t="str">
        <f t="shared" si="1"/>
        <v>Army</v>
      </c>
      <c r="K19" s="71" t="str">
        <f t="shared" si="0"/>
        <v>North Texas</v>
      </c>
      <c r="L19" s="72">
        <v>10</v>
      </c>
      <c r="M19" s="73">
        <v>49</v>
      </c>
      <c r="N19" s="75" t="str">
        <f>+F19</f>
        <v>Army</v>
      </c>
      <c r="O19" s="76">
        <v>6</v>
      </c>
      <c r="P19" s="77">
        <v>5</v>
      </c>
      <c r="Q19" s="78">
        <v>0</v>
      </c>
      <c r="R19" s="76">
        <v>6</v>
      </c>
      <c r="S19" s="77">
        <v>5</v>
      </c>
      <c r="T19" s="78">
        <v>0</v>
      </c>
      <c r="U19" s="75" t="str">
        <f>+H19</f>
        <v>North Texas</v>
      </c>
      <c r="V19" s="76">
        <v>5</v>
      </c>
      <c r="W19" s="77">
        <v>7</v>
      </c>
      <c r="X19" s="78">
        <v>0</v>
      </c>
      <c r="Y19" s="76">
        <v>6</v>
      </c>
      <c r="Z19" s="77">
        <v>5</v>
      </c>
      <c r="AA19" s="78">
        <v>0</v>
      </c>
      <c r="AB19" s="72">
        <f>VLOOKUP(+N19,[1]All!$F$1093:$X$1220,19,FALSE)</f>
        <v>60.31</v>
      </c>
      <c r="AC19" s="73">
        <f>VLOOKUP(+U19,[1]All!$F$1093:$X$1220,19,FALSE)</f>
        <v>50.72</v>
      </c>
      <c r="AD19" s="69" t="str">
        <f>H19</f>
        <v>North Texas</v>
      </c>
      <c r="AE19" s="80"/>
      <c r="AF19" s="74" t="s">
        <v>80</v>
      </c>
      <c r="AG19" s="79">
        <v>7.6</v>
      </c>
    </row>
    <row r="20" spans="1:33" ht="15.6" x14ac:dyDescent="0.3">
      <c r="A20" s="64" t="s">
        <v>82</v>
      </c>
      <c r="B20" s="65" t="s">
        <v>45</v>
      </c>
      <c r="C20" s="66">
        <v>42731</v>
      </c>
      <c r="D20" s="67">
        <f>15.5/24</f>
        <v>0.64583333333333337</v>
      </c>
      <c r="E20" s="68" t="s">
        <v>24</v>
      </c>
      <c r="F20" s="69" t="s">
        <v>83</v>
      </c>
      <c r="G20" s="70" t="str">
        <f>VLOOKUP(+F20,[1]All!$F$1093:$G$1220,2,FALSE)</f>
        <v>AAC</v>
      </c>
      <c r="H20" s="69" t="s">
        <v>84</v>
      </c>
      <c r="I20" s="70" t="str">
        <f>VLOOKUP(+H20,[1]All!$F$1093:$G$1220,2,FALSE)</f>
        <v>ACC</v>
      </c>
      <c r="J20" s="68" t="str">
        <f t="shared" si="1"/>
        <v>Temple</v>
      </c>
      <c r="K20" s="71" t="str">
        <f t="shared" si="0"/>
        <v>Wake Forest</v>
      </c>
      <c r="L20" s="72">
        <v>13.5</v>
      </c>
      <c r="M20" s="73">
        <v>41</v>
      </c>
      <c r="N20" s="75" t="str">
        <f>+F20</f>
        <v>Temple</v>
      </c>
      <c r="O20" s="76">
        <v>10</v>
      </c>
      <c r="P20" s="77">
        <v>3</v>
      </c>
      <c r="Q20" s="78">
        <v>0</v>
      </c>
      <c r="R20" s="76">
        <v>12</v>
      </c>
      <c r="S20" s="77">
        <v>1</v>
      </c>
      <c r="T20" s="78">
        <v>0</v>
      </c>
      <c r="U20" s="75" t="str">
        <f>+H20</f>
        <v>Wake Forest</v>
      </c>
      <c r="V20" s="76">
        <v>6</v>
      </c>
      <c r="W20" s="77">
        <v>6</v>
      </c>
      <c r="X20" s="78">
        <v>0</v>
      </c>
      <c r="Y20" s="76">
        <v>7</v>
      </c>
      <c r="Z20" s="77">
        <v>5</v>
      </c>
      <c r="AA20" s="78">
        <v>0</v>
      </c>
      <c r="AB20" s="72">
        <f>VLOOKUP(+N20,[1]All!$F$1093:$X$1220,19,FALSE)</f>
        <v>82.42</v>
      </c>
      <c r="AC20" s="73">
        <f>VLOOKUP(+U20,[1]All!$F$1093:$X$1220,19,FALSE)</f>
        <v>66.27</v>
      </c>
      <c r="AD20" s="69"/>
      <c r="AE20" s="80" t="str">
        <f>F20</f>
        <v>Temple</v>
      </c>
      <c r="AF20" s="74" t="s">
        <v>83</v>
      </c>
      <c r="AG20" s="79">
        <v>14.1</v>
      </c>
    </row>
    <row r="21" spans="1:33" ht="15.6" x14ac:dyDescent="0.3">
      <c r="A21" s="47" t="s">
        <v>85</v>
      </c>
      <c r="B21" s="48" t="s">
        <v>45</v>
      </c>
      <c r="C21" s="49">
        <v>42731</v>
      </c>
      <c r="D21" s="50">
        <f>19/24</f>
        <v>0.79166666666666663</v>
      </c>
      <c r="E21" s="51" t="s">
        <v>24</v>
      </c>
      <c r="F21" s="52" t="s">
        <v>86</v>
      </c>
      <c r="G21" s="53" t="str">
        <f>VLOOKUP(+F21,[1]All!$F$1093:$G$1220,2,FALSE)</f>
        <v>B10</v>
      </c>
      <c r="H21" s="52" t="s">
        <v>87</v>
      </c>
      <c r="I21" s="53" t="str">
        <f>VLOOKUP(+H21,[1]All!$F$1093:$G$1220,2,FALSE)</f>
        <v>P12</v>
      </c>
      <c r="J21" s="51" t="str">
        <f>H21</f>
        <v>Washington State</v>
      </c>
      <c r="K21" s="54" t="str">
        <f t="shared" si="0"/>
        <v>Minnesota</v>
      </c>
      <c r="L21" s="55">
        <v>9</v>
      </c>
      <c r="M21" s="56">
        <v>61</v>
      </c>
      <c r="N21" s="58" t="str">
        <f>+F21</f>
        <v>Minnesota</v>
      </c>
      <c r="O21" s="59">
        <v>8</v>
      </c>
      <c r="P21" s="60">
        <v>4</v>
      </c>
      <c r="Q21" s="61">
        <v>0</v>
      </c>
      <c r="R21" s="59">
        <v>4</v>
      </c>
      <c r="S21" s="60">
        <v>5</v>
      </c>
      <c r="T21" s="61">
        <v>0</v>
      </c>
      <c r="U21" s="58" t="str">
        <f>+H21</f>
        <v>Washington State</v>
      </c>
      <c r="V21" s="59">
        <v>8</v>
      </c>
      <c r="W21" s="60">
        <v>4</v>
      </c>
      <c r="X21" s="61">
        <v>0</v>
      </c>
      <c r="Y21" s="59">
        <v>6</v>
      </c>
      <c r="Z21" s="60">
        <v>6</v>
      </c>
      <c r="AA21" s="61">
        <v>0</v>
      </c>
      <c r="AB21" s="55">
        <f>VLOOKUP(+N21,[1]All!$F$1093:$X$1220,19,FALSE)</f>
        <v>78.73</v>
      </c>
      <c r="AC21" s="56">
        <f>VLOOKUP(+U21,[1]All!$F$1093:$X$1220,19,FALSE)</f>
        <v>85.06</v>
      </c>
      <c r="AD21" s="52"/>
      <c r="AE21" s="63"/>
      <c r="AF21" s="57" t="s">
        <v>87</v>
      </c>
      <c r="AG21" s="62">
        <v>0.5</v>
      </c>
    </row>
    <row r="22" spans="1:33" ht="15.6" x14ac:dyDescent="0.3">
      <c r="A22" s="47" t="s">
        <v>88</v>
      </c>
      <c r="B22" s="48" t="s">
        <v>45</v>
      </c>
      <c r="C22" s="49">
        <v>42731</v>
      </c>
      <c r="D22" s="50">
        <f>22.2525/24</f>
        <v>0.92718750000000005</v>
      </c>
      <c r="E22" s="51" t="s">
        <v>24</v>
      </c>
      <c r="F22" s="52" t="s">
        <v>89</v>
      </c>
      <c r="G22" s="53" t="str">
        <f>VLOOKUP(+F22,[1]All!$F$1093:$G$1220,2,FALSE)</f>
        <v>MWC</v>
      </c>
      <c r="H22" s="52" t="s">
        <v>90</v>
      </c>
      <c r="I22" s="53" t="str">
        <f>VLOOKUP(+H22,[1]All!$F$1093:$G$1220,2,FALSE)</f>
        <v>B12</v>
      </c>
      <c r="J22" s="51" t="str">
        <f>F22</f>
        <v>Boise State</v>
      </c>
      <c r="K22" s="54" t="str">
        <f t="shared" si="0"/>
        <v>Baylor</v>
      </c>
      <c r="L22" s="55">
        <v>7.5</v>
      </c>
      <c r="M22" s="56">
        <v>67</v>
      </c>
      <c r="N22" s="58" t="str">
        <f>+F22</f>
        <v>Boise State</v>
      </c>
      <c r="O22" s="59">
        <v>10</v>
      </c>
      <c r="P22" s="60">
        <v>2</v>
      </c>
      <c r="Q22" s="61">
        <v>0</v>
      </c>
      <c r="R22" s="59">
        <v>3</v>
      </c>
      <c r="S22" s="60">
        <v>9</v>
      </c>
      <c r="T22" s="61">
        <v>0</v>
      </c>
      <c r="U22" s="58" t="str">
        <f>+H22</f>
        <v>Baylor</v>
      </c>
      <c r="V22" s="59">
        <v>6</v>
      </c>
      <c r="W22" s="60">
        <v>6</v>
      </c>
      <c r="X22" s="61">
        <v>0</v>
      </c>
      <c r="Y22" s="59">
        <v>3</v>
      </c>
      <c r="Z22" s="60">
        <v>9</v>
      </c>
      <c r="AA22" s="61">
        <v>0</v>
      </c>
      <c r="AB22" s="55">
        <f>VLOOKUP(+N22,[1]All!$F$1093:$X$1220,19,FALSE)</f>
        <v>78.98</v>
      </c>
      <c r="AC22" s="56">
        <f>VLOOKUP(+U22,[1]All!$F$1093:$X$1220,19,FALSE)</f>
        <v>67.209999999999994</v>
      </c>
      <c r="AD22" s="52"/>
      <c r="AE22" s="63" t="str">
        <f>U22</f>
        <v>Baylor</v>
      </c>
      <c r="AF22" s="57" t="s">
        <v>89</v>
      </c>
      <c r="AG22" s="62">
        <v>17.3</v>
      </c>
    </row>
    <row r="23" spans="1:33" ht="15.6" x14ac:dyDescent="0.3">
      <c r="A23" s="47" t="s">
        <v>91</v>
      </c>
      <c r="B23" s="48" t="s">
        <v>49</v>
      </c>
      <c r="C23" s="49">
        <v>42732</v>
      </c>
      <c r="D23" s="50">
        <f>14/24</f>
        <v>0.58333333333333337</v>
      </c>
      <c r="E23" s="51" t="s">
        <v>24</v>
      </c>
      <c r="F23" s="52" t="s">
        <v>92</v>
      </c>
      <c r="G23" s="53" t="str">
        <f>VLOOKUP(+F23,[1]All!$F$1093:$G$1220,2,FALSE)</f>
        <v>B10</v>
      </c>
      <c r="H23" s="52" t="s">
        <v>93</v>
      </c>
      <c r="I23" s="53" t="str">
        <f>VLOOKUP(+H23,[1]All!$F$1093:$G$1220,2,FALSE)</f>
        <v>ACC</v>
      </c>
      <c r="J23" s="51" t="str">
        <f>H23</f>
        <v>Pittsburgh</v>
      </c>
      <c r="K23" s="54" t="str">
        <f t="shared" si="0"/>
        <v>Northwestern</v>
      </c>
      <c r="L23" s="55">
        <v>5</v>
      </c>
      <c r="M23" s="56">
        <v>65</v>
      </c>
      <c r="N23" s="58" t="str">
        <f>+F23</f>
        <v>Northwestern</v>
      </c>
      <c r="O23" s="59">
        <v>6</v>
      </c>
      <c r="P23" s="60">
        <v>6</v>
      </c>
      <c r="Q23" s="61">
        <v>0</v>
      </c>
      <c r="R23" s="59">
        <v>7</v>
      </c>
      <c r="S23" s="60">
        <v>5</v>
      </c>
      <c r="T23" s="61">
        <v>0</v>
      </c>
      <c r="U23" s="58" t="str">
        <f>+H23</f>
        <v>Pittsburgh</v>
      </c>
      <c r="V23" s="59">
        <v>8</v>
      </c>
      <c r="W23" s="60">
        <v>4</v>
      </c>
      <c r="X23" s="61">
        <v>0</v>
      </c>
      <c r="Y23" s="59">
        <v>5</v>
      </c>
      <c r="Z23" s="60">
        <v>7</v>
      </c>
      <c r="AA23" s="61">
        <v>0</v>
      </c>
      <c r="AB23" s="55">
        <f>VLOOKUP(+N23,[1]All!$F$1093:$X$1220,19,FALSE)</f>
        <v>76.180000000000007</v>
      </c>
      <c r="AC23" s="56">
        <f>VLOOKUP(+U23,[1]All!$F$1093:$X$1220,19,FALSE)</f>
        <v>79.56</v>
      </c>
      <c r="AD23" s="52"/>
      <c r="AE23" s="63"/>
      <c r="AF23" s="57" t="s">
        <v>93</v>
      </c>
      <c r="AG23" s="62">
        <v>5.0999999999999996</v>
      </c>
    </row>
    <row r="24" spans="1:33" ht="15.6" x14ac:dyDescent="0.3">
      <c r="A24" s="64" t="s">
        <v>94</v>
      </c>
      <c r="B24" s="65" t="s">
        <v>49</v>
      </c>
      <c r="C24" s="66">
        <v>42732</v>
      </c>
      <c r="D24" s="67">
        <f>17.5/24</f>
        <v>0.72916666666666663</v>
      </c>
      <c r="E24" s="68" t="s">
        <v>24</v>
      </c>
      <c r="F24" s="69" t="s">
        <v>95</v>
      </c>
      <c r="G24" s="70" t="str">
        <f>VLOOKUP(+F24,[1]All!$F$1093:$G$1220,2,FALSE)</f>
        <v>ACC</v>
      </c>
      <c r="H24" s="69" t="s">
        <v>96</v>
      </c>
      <c r="I24" s="70" t="str">
        <f>VLOOKUP(+H24,[1]All!$F$1093:$G$1220,2,FALSE)</f>
        <v>B12</v>
      </c>
      <c r="J24" s="68" t="str">
        <f>F24</f>
        <v>Miami (FL)</v>
      </c>
      <c r="K24" s="71" t="str">
        <f t="shared" si="0"/>
        <v>West Virginia</v>
      </c>
      <c r="L24" s="72">
        <v>3</v>
      </c>
      <c r="M24" s="73">
        <v>57</v>
      </c>
      <c r="N24" s="75" t="str">
        <f>+F24</f>
        <v>Miami (FL)</v>
      </c>
      <c r="O24" s="76">
        <v>8</v>
      </c>
      <c r="P24" s="77">
        <v>4</v>
      </c>
      <c r="Q24" s="78">
        <v>0</v>
      </c>
      <c r="R24" s="76">
        <v>8</v>
      </c>
      <c r="S24" s="77">
        <v>4</v>
      </c>
      <c r="T24" s="78">
        <v>0</v>
      </c>
      <c r="U24" s="75" t="str">
        <f>+H24</f>
        <v>West Virginia</v>
      </c>
      <c r="V24" s="76">
        <v>10</v>
      </c>
      <c r="W24" s="77">
        <v>2</v>
      </c>
      <c r="X24" s="78">
        <v>0</v>
      </c>
      <c r="Y24" s="76">
        <v>5</v>
      </c>
      <c r="Z24" s="77">
        <v>7</v>
      </c>
      <c r="AA24" s="78">
        <v>0</v>
      </c>
      <c r="AB24" s="72">
        <f>VLOOKUP(+N24,[1]All!$F$1093:$X$1220,19,FALSE)</f>
        <v>82.6</v>
      </c>
      <c r="AC24" s="73">
        <f>VLOOKUP(+U24,[1]All!$F$1093:$X$1220,19,FALSE)</f>
        <v>82.36</v>
      </c>
      <c r="AD24" s="69" t="str">
        <f>F24</f>
        <v>Miami (FL)</v>
      </c>
      <c r="AE24" s="80"/>
      <c r="AF24" s="74" t="s">
        <v>95</v>
      </c>
      <c r="AG24" s="79">
        <v>11</v>
      </c>
    </row>
    <row r="25" spans="1:33" ht="15.6" x14ac:dyDescent="0.3">
      <c r="A25" s="64" t="s">
        <v>97</v>
      </c>
      <c r="B25" s="65" t="s">
        <v>49</v>
      </c>
      <c r="C25" s="66">
        <v>42732</v>
      </c>
      <c r="D25" s="67">
        <f>20.5/24</f>
        <v>0.85416666666666663</v>
      </c>
      <c r="E25" s="68" t="s">
        <v>98</v>
      </c>
      <c r="F25" s="69" t="s">
        <v>99</v>
      </c>
      <c r="G25" s="70" t="str">
        <f>VLOOKUP(+F25,[1]All!$F$1093:$G$1220,2,FALSE)</f>
        <v>P12</v>
      </c>
      <c r="H25" s="69" t="s">
        <v>100</v>
      </c>
      <c r="I25" s="70" t="str">
        <f>VLOOKUP(+H25,[1]All!$F$1093:$G$1220,2,FALSE)</f>
        <v>B10</v>
      </c>
      <c r="J25" s="68" t="str">
        <f>F25</f>
        <v>Utah</v>
      </c>
      <c r="K25" s="71" t="str">
        <f t="shared" si="0"/>
        <v>Indiana</v>
      </c>
      <c r="L25" s="72">
        <v>7</v>
      </c>
      <c r="M25" s="73">
        <v>54</v>
      </c>
      <c r="N25" s="75" t="str">
        <f>+F25</f>
        <v>Utah</v>
      </c>
      <c r="O25" s="76">
        <v>8</v>
      </c>
      <c r="P25" s="77">
        <v>4</v>
      </c>
      <c r="Q25" s="78">
        <v>0</v>
      </c>
      <c r="R25" s="76">
        <v>7</v>
      </c>
      <c r="S25" s="77">
        <v>5</v>
      </c>
      <c r="T25" s="78">
        <v>0</v>
      </c>
      <c r="U25" s="75" t="str">
        <f>+H25</f>
        <v>Indiana</v>
      </c>
      <c r="V25" s="76">
        <v>6</v>
      </c>
      <c r="W25" s="77">
        <v>6</v>
      </c>
      <c r="X25" s="78">
        <v>0</v>
      </c>
      <c r="Y25" s="76">
        <v>5</v>
      </c>
      <c r="Z25" s="77">
        <v>7</v>
      </c>
      <c r="AA25" s="78">
        <v>0</v>
      </c>
      <c r="AB25" s="72">
        <f>VLOOKUP(+N25,[1]All!$F$1093:$X$1220,19,FALSE)</f>
        <v>79.849999999999994</v>
      </c>
      <c r="AC25" s="73">
        <f>VLOOKUP(+U25,[1]All!$F$1093:$X$1220,19,FALSE)</f>
        <v>70.599999999999994</v>
      </c>
      <c r="AD25" s="69"/>
      <c r="AE25" s="80" t="str">
        <f>U25</f>
        <v>Indiana</v>
      </c>
      <c r="AF25" s="74" t="s">
        <v>99</v>
      </c>
      <c r="AG25" s="79">
        <v>1.9</v>
      </c>
    </row>
    <row r="26" spans="1:33" ht="15.6" x14ac:dyDescent="0.3">
      <c r="A26" s="64" t="s">
        <v>101</v>
      </c>
      <c r="B26" s="65" t="s">
        <v>49</v>
      </c>
      <c r="C26" s="66">
        <v>42732</v>
      </c>
      <c r="D26" s="67">
        <f>21/24</f>
        <v>0.875</v>
      </c>
      <c r="E26" s="68" t="s">
        <v>24</v>
      </c>
      <c r="F26" s="69" t="s">
        <v>102</v>
      </c>
      <c r="G26" s="70" t="str">
        <f>VLOOKUP(+F26,[1]All!$F$1093:$G$1220,2,FALSE)</f>
        <v>B12</v>
      </c>
      <c r="H26" s="69" t="s">
        <v>103</v>
      </c>
      <c r="I26" s="70" t="str">
        <f>VLOOKUP(+H26,[1]All!$F$1093:$G$1220,2,FALSE)</f>
        <v>SEC</v>
      </c>
      <c r="J26" s="68" t="str">
        <f>H26</f>
        <v>Texas A&amp;M</v>
      </c>
      <c r="K26" s="71" t="str">
        <f t="shared" si="0"/>
        <v>Kansas State</v>
      </c>
      <c r="L26" s="72">
        <v>2</v>
      </c>
      <c r="M26" s="73">
        <v>56.5</v>
      </c>
      <c r="N26" s="75" t="str">
        <f>+F26</f>
        <v>Kansas State</v>
      </c>
      <c r="O26" s="76">
        <v>8</v>
      </c>
      <c r="P26" s="77">
        <v>4</v>
      </c>
      <c r="Q26" s="78">
        <v>0</v>
      </c>
      <c r="R26" s="76">
        <v>5</v>
      </c>
      <c r="S26" s="77">
        <v>7</v>
      </c>
      <c r="T26" s="78">
        <v>0</v>
      </c>
      <c r="U26" s="75" t="str">
        <f>+H26</f>
        <v>Texas A&amp;M</v>
      </c>
      <c r="V26" s="76">
        <v>8</v>
      </c>
      <c r="W26" s="77">
        <v>4</v>
      </c>
      <c r="X26" s="78">
        <v>0</v>
      </c>
      <c r="Y26" s="76">
        <v>4</v>
      </c>
      <c r="Z26" s="77">
        <v>8</v>
      </c>
      <c r="AA26" s="78">
        <v>0</v>
      </c>
      <c r="AB26" s="72">
        <f>VLOOKUP(+N26,[1]All!$F$1093:$X$1220,19,FALSE)</f>
        <v>81.459999999999994</v>
      </c>
      <c r="AC26" s="73">
        <f>VLOOKUP(+U26,[1]All!$F$1093:$X$1220,19,FALSE)</f>
        <v>81.14</v>
      </c>
      <c r="AD26" s="69" t="str">
        <f>H26</f>
        <v>Texas A&amp;M</v>
      </c>
      <c r="AE26" s="80"/>
      <c r="AF26" s="74" t="s">
        <v>103</v>
      </c>
      <c r="AG26" s="79">
        <v>4.5999999999999996</v>
      </c>
    </row>
    <row r="27" spans="1:33" ht="15.6" x14ac:dyDescent="0.3">
      <c r="A27" s="47" t="s">
        <v>104</v>
      </c>
      <c r="B27" s="48" t="s">
        <v>53</v>
      </c>
      <c r="C27" s="49">
        <v>42733</v>
      </c>
      <c r="D27" s="50">
        <f>14/24</f>
        <v>0.58333333333333337</v>
      </c>
      <c r="E27" s="51" t="s">
        <v>24</v>
      </c>
      <c r="F27" s="52" t="s">
        <v>105</v>
      </c>
      <c r="G27" s="53" t="str">
        <f>VLOOKUP(+F27,[1]All!$F$1093:$G$1220,2,FALSE)</f>
        <v>AAC</v>
      </c>
      <c r="H27" s="52" t="s">
        <v>106</v>
      </c>
      <c r="I27" s="53" t="str">
        <f>VLOOKUP(+H27,[1]All!$F$1093:$G$1220,2,FALSE)</f>
        <v>SEC</v>
      </c>
      <c r="J27" s="51" t="str">
        <f>F27</f>
        <v>South Florida</v>
      </c>
      <c r="K27" s="54" t="str">
        <f t="shared" si="0"/>
        <v>South Carolina</v>
      </c>
      <c r="L27" s="55">
        <v>10.5</v>
      </c>
      <c r="M27" s="56">
        <v>62.5</v>
      </c>
      <c r="N27" s="58" t="str">
        <f>+F27</f>
        <v>South Florida</v>
      </c>
      <c r="O27" s="59">
        <v>10</v>
      </c>
      <c r="P27" s="60">
        <v>2</v>
      </c>
      <c r="Q27" s="61">
        <v>0</v>
      </c>
      <c r="R27" s="59">
        <v>8</v>
      </c>
      <c r="S27" s="60">
        <v>4</v>
      </c>
      <c r="T27" s="61">
        <v>0</v>
      </c>
      <c r="U27" s="58" t="str">
        <f>+H27</f>
        <v>South Carolina</v>
      </c>
      <c r="V27" s="59">
        <v>6</v>
      </c>
      <c r="W27" s="60">
        <v>6</v>
      </c>
      <c r="X27" s="61">
        <v>0</v>
      </c>
      <c r="Y27" s="59">
        <v>5</v>
      </c>
      <c r="Z27" s="60">
        <v>6</v>
      </c>
      <c r="AA27" s="61">
        <v>0</v>
      </c>
      <c r="AB27" s="55">
        <f>VLOOKUP(+N27,[1]All!$F$1093:$X$1220,19,FALSE)</f>
        <v>80.33</v>
      </c>
      <c r="AC27" s="56">
        <f>VLOOKUP(+U27,[1]All!$F$1093:$X$1220,19,FALSE)</f>
        <v>65.23</v>
      </c>
      <c r="AD27" s="52"/>
      <c r="AE27" s="63" t="str">
        <f>J27</f>
        <v>South Florida</v>
      </c>
      <c r="AF27" s="57" t="s">
        <v>105</v>
      </c>
      <c r="AG27" s="62">
        <v>14.4</v>
      </c>
    </row>
    <row r="28" spans="1:33" ht="15.6" x14ac:dyDescent="0.3">
      <c r="A28" s="47" t="s">
        <v>107</v>
      </c>
      <c r="B28" s="48" t="s">
        <v>53</v>
      </c>
      <c r="C28" s="49">
        <v>42733</v>
      </c>
      <c r="D28" s="50">
        <f>17.5/24</f>
        <v>0.72916666666666663</v>
      </c>
      <c r="E28" s="51" t="s">
        <v>24</v>
      </c>
      <c r="F28" s="52" t="s">
        <v>108</v>
      </c>
      <c r="G28" s="53" t="str">
        <f>VLOOKUP(+F28,[1]All!$F$1093:$G$1220,2,FALSE)</f>
        <v>ACC</v>
      </c>
      <c r="H28" s="52" t="s">
        <v>109</v>
      </c>
      <c r="I28" s="53" t="str">
        <f>VLOOKUP(+H28,[1]All!$F$1093:$G$1220,2,FALSE)</f>
        <v>SEC</v>
      </c>
      <c r="J28" s="51" t="str">
        <f>F28</f>
        <v>Virginia Tech</v>
      </c>
      <c r="K28" s="54" t="str">
        <f t="shared" si="0"/>
        <v>Arkansas</v>
      </c>
      <c r="L28" s="55">
        <v>7</v>
      </c>
      <c r="M28" s="56">
        <v>61.5</v>
      </c>
      <c r="N28" s="58" t="str">
        <f>+F28</f>
        <v>Virginia Tech</v>
      </c>
      <c r="O28" s="59">
        <v>9</v>
      </c>
      <c r="P28" s="60">
        <v>4</v>
      </c>
      <c r="Q28" s="61">
        <v>0</v>
      </c>
      <c r="R28" s="59">
        <v>7</v>
      </c>
      <c r="S28" s="60">
        <v>6</v>
      </c>
      <c r="T28" s="61">
        <v>0</v>
      </c>
      <c r="U28" s="58" t="str">
        <f>+H28</f>
        <v>Arkansas</v>
      </c>
      <c r="V28" s="59">
        <v>7</v>
      </c>
      <c r="W28" s="60">
        <v>5</v>
      </c>
      <c r="X28" s="61">
        <v>0</v>
      </c>
      <c r="Y28" s="59">
        <v>5</v>
      </c>
      <c r="Z28" s="60">
        <v>7</v>
      </c>
      <c r="AA28" s="61">
        <v>0</v>
      </c>
      <c r="AB28" s="55">
        <f>VLOOKUP(+N28,[1]All!$F$1093:$X$1220,19,FALSE)</f>
        <v>81.19</v>
      </c>
      <c r="AC28" s="56">
        <f>VLOOKUP(+U28,[1]All!$F$1093:$X$1220,19,FALSE)</f>
        <v>74.66</v>
      </c>
      <c r="AD28" s="52"/>
      <c r="AE28" s="63"/>
      <c r="AF28" s="57" t="s">
        <v>108</v>
      </c>
      <c r="AG28" s="62">
        <v>7.1</v>
      </c>
    </row>
    <row r="29" spans="1:33" ht="15.6" x14ac:dyDescent="0.3">
      <c r="A29" s="47" t="s">
        <v>110</v>
      </c>
      <c r="B29" s="48" t="s">
        <v>53</v>
      </c>
      <c r="C29" s="49">
        <v>42733</v>
      </c>
      <c r="D29" s="50">
        <f>21/24</f>
        <v>0.875</v>
      </c>
      <c r="E29" s="51" t="s">
        <v>24</v>
      </c>
      <c r="F29" s="52" t="s">
        <v>111</v>
      </c>
      <c r="G29" s="53" t="str">
        <f>VLOOKUP(+F29,[1]All!$F$1093:$G$1220,2,FALSE)</f>
        <v>P12</v>
      </c>
      <c r="H29" s="52" t="s">
        <v>112</v>
      </c>
      <c r="I29" s="53" t="str">
        <f>VLOOKUP(+H29,[1]All!$F$1093:$G$1220,2,FALSE)</f>
        <v>B12</v>
      </c>
      <c r="J29" s="51" t="str">
        <f>F29</f>
        <v>Colorado</v>
      </c>
      <c r="K29" s="54" t="str">
        <f t="shared" si="0"/>
        <v>Oklahoma State</v>
      </c>
      <c r="L29" s="55">
        <v>3.5</v>
      </c>
      <c r="M29" s="56">
        <v>62.5</v>
      </c>
      <c r="N29" s="58" t="str">
        <f>+F29</f>
        <v>Colorado</v>
      </c>
      <c r="O29" s="59">
        <v>10</v>
      </c>
      <c r="P29" s="60">
        <v>3</v>
      </c>
      <c r="Q29" s="61">
        <v>0</v>
      </c>
      <c r="R29" s="59">
        <v>10</v>
      </c>
      <c r="S29" s="60">
        <v>3</v>
      </c>
      <c r="T29" s="61">
        <v>0</v>
      </c>
      <c r="U29" s="58" t="str">
        <f>+H29</f>
        <v>Oklahoma State</v>
      </c>
      <c r="V29" s="59">
        <v>9</v>
      </c>
      <c r="W29" s="60">
        <v>3</v>
      </c>
      <c r="X29" s="61">
        <v>0</v>
      </c>
      <c r="Y29" s="59">
        <v>7</v>
      </c>
      <c r="Z29" s="60">
        <v>5</v>
      </c>
      <c r="AA29" s="61">
        <v>0</v>
      </c>
      <c r="AB29" s="55">
        <f>VLOOKUP(+N29,[1]All!$F$1093:$X$1220,19,FALSE)</f>
        <v>88.92</v>
      </c>
      <c r="AC29" s="56">
        <f>VLOOKUP(+U29,[1]All!$F$1093:$X$1220,19,FALSE)</f>
        <v>83.1</v>
      </c>
      <c r="AD29" s="52"/>
      <c r="AE29" s="63"/>
      <c r="AF29" s="57" t="s">
        <v>111</v>
      </c>
      <c r="AG29" s="62">
        <v>4</v>
      </c>
    </row>
    <row r="30" spans="1:33" ht="15.6" x14ac:dyDescent="0.3">
      <c r="A30" s="64" t="s">
        <v>113</v>
      </c>
      <c r="B30" s="65" t="s">
        <v>57</v>
      </c>
      <c r="C30" s="66">
        <v>42734</v>
      </c>
      <c r="D30" s="67">
        <f>11.99999/24</f>
        <v>0.49999958333333333</v>
      </c>
      <c r="E30" s="68" t="s">
        <v>24</v>
      </c>
      <c r="F30" s="69" t="s">
        <v>114</v>
      </c>
      <c r="G30" s="70" t="str">
        <f>VLOOKUP(+F30,[1]All!$F$1093:$G$1220,2,FALSE)</f>
        <v>SEC</v>
      </c>
      <c r="H30" s="69" t="s">
        <v>115</v>
      </c>
      <c r="I30" s="70" t="str">
        <f>VLOOKUP(+H30,[1]All!$F$1093:$G$1220,2,FALSE)</f>
        <v>B12</v>
      </c>
      <c r="J30" s="68" t="str">
        <f>F30</f>
        <v>Georgia</v>
      </c>
      <c r="K30" s="71" t="str">
        <f t="shared" si="0"/>
        <v>TCU</v>
      </c>
      <c r="L30" s="72">
        <v>0</v>
      </c>
      <c r="M30" s="73">
        <v>48.5</v>
      </c>
      <c r="N30" s="75" t="str">
        <f>+F30</f>
        <v>Georgia</v>
      </c>
      <c r="O30" s="76">
        <v>7</v>
      </c>
      <c r="P30" s="77">
        <v>5</v>
      </c>
      <c r="Q30" s="78">
        <v>0</v>
      </c>
      <c r="R30" s="76">
        <v>5</v>
      </c>
      <c r="S30" s="77">
        <v>7</v>
      </c>
      <c r="T30" s="78">
        <v>0</v>
      </c>
      <c r="U30" s="75" t="str">
        <f>+H30</f>
        <v>TCU</v>
      </c>
      <c r="V30" s="76">
        <v>6</v>
      </c>
      <c r="W30" s="77">
        <v>6</v>
      </c>
      <c r="X30" s="78">
        <v>0</v>
      </c>
      <c r="Y30" s="76">
        <v>3</v>
      </c>
      <c r="Z30" s="77">
        <v>9</v>
      </c>
      <c r="AA30" s="78">
        <v>0</v>
      </c>
      <c r="AB30" s="72">
        <f>VLOOKUP(+N30,[1]All!$F$1093:$X$1220,19,FALSE)</f>
        <v>73.31</v>
      </c>
      <c r="AC30" s="73">
        <f>VLOOKUP(+U30,[1]All!$F$1093:$X$1220,19,FALSE)</f>
        <v>74.709999999999994</v>
      </c>
      <c r="AD30" s="69"/>
      <c r="AE30" s="80"/>
      <c r="AF30" s="74" t="s">
        <v>115</v>
      </c>
      <c r="AG30" s="79">
        <v>7.7</v>
      </c>
    </row>
    <row r="31" spans="1:33" ht="15.6" x14ac:dyDescent="0.3">
      <c r="A31" s="64" t="s">
        <v>116</v>
      </c>
      <c r="B31" s="65" t="s">
        <v>57</v>
      </c>
      <c r="C31" s="66">
        <v>42734</v>
      </c>
      <c r="D31" s="67">
        <f>14/24</f>
        <v>0.58333333333333337</v>
      </c>
      <c r="E31" s="68" t="s">
        <v>117</v>
      </c>
      <c r="F31" s="69" t="s">
        <v>118</v>
      </c>
      <c r="G31" s="70" t="str">
        <f>VLOOKUP(+F31,[1]All!$F$1093:$G$1220,2,FALSE)</f>
        <v>P12</v>
      </c>
      <c r="H31" s="69" t="s">
        <v>119</v>
      </c>
      <c r="I31" s="70" t="str">
        <f>VLOOKUP(+H31,[1]All!$F$1093:$G$1220,2,FALSE)</f>
        <v>ACC</v>
      </c>
      <c r="J31" s="68" t="str">
        <f>F31</f>
        <v>Stanford</v>
      </c>
      <c r="K31" s="71" t="str">
        <f t="shared" si="0"/>
        <v>North Carolina</v>
      </c>
      <c r="L31" s="72">
        <v>3.5</v>
      </c>
      <c r="M31" s="73">
        <v>54.5</v>
      </c>
      <c r="N31" s="75" t="str">
        <f>+F31</f>
        <v>Stanford</v>
      </c>
      <c r="O31" s="76">
        <v>9</v>
      </c>
      <c r="P31" s="77">
        <v>3</v>
      </c>
      <c r="Q31" s="78">
        <v>0</v>
      </c>
      <c r="R31" s="76">
        <v>7</v>
      </c>
      <c r="S31" s="77">
        <v>5</v>
      </c>
      <c r="T31" s="78">
        <v>0</v>
      </c>
      <c r="U31" s="75" t="str">
        <f>+H31</f>
        <v>North Carolina</v>
      </c>
      <c r="V31" s="76">
        <v>8</v>
      </c>
      <c r="W31" s="77">
        <v>4</v>
      </c>
      <c r="X31" s="78">
        <v>0</v>
      </c>
      <c r="Y31" s="76">
        <v>7</v>
      </c>
      <c r="Z31" s="77">
        <v>5</v>
      </c>
      <c r="AA31" s="78">
        <v>0</v>
      </c>
      <c r="AB31" s="72">
        <f>VLOOKUP(+N31,[1]All!$F$1093:$X$1220,19,FALSE)</f>
        <v>84.03</v>
      </c>
      <c r="AC31" s="73">
        <f>VLOOKUP(+U31,[1]All!$F$1093:$X$1220,19,FALSE)</f>
        <v>78.430000000000007</v>
      </c>
      <c r="AD31" s="69"/>
      <c r="AE31" s="80"/>
      <c r="AF31" s="74" t="s">
        <v>118</v>
      </c>
      <c r="AG31" s="79">
        <v>0.2</v>
      </c>
    </row>
    <row r="32" spans="1:33" ht="15.6" x14ac:dyDescent="0.3">
      <c r="A32" s="64" t="s">
        <v>120</v>
      </c>
      <c r="B32" s="65" t="s">
        <v>57</v>
      </c>
      <c r="C32" s="66">
        <v>42734</v>
      </c>
      <c r="D32" s="67">
        <f>15.5/24</f>
        <v>0.64583333333333337</v>
      </c>
      <c r="E32" s="68" t="s">
        <v>24</v>
      </c>
      <c r="F32" s="69" t="s">
        <v>121</v>
      </c>
      <c r="G32" s="70" t="str">
        <f>VLOOKUP(+F32,[1]All!$F$1093:$G$1220,2,FALSE)</f>
        <v>B10</v>
      </c>
      <c r="H32" s="69" t="s">
        <v>122</v>
      </c>
      <c r="I32" s="70" t="str">
        <f>VLOOKUP(+H32,[1]All!$F$1093:$G$1220,2,FALSE)</f>
        <v>SEC</v>
      </c>
      <c r="J32" s="68" t="str">
        <f>H32</f>
        <v>Tennessee</v>
      </c>
      <c r="K32" s="71" t="str">
        <f t="shared" si="0"/>
        <v>Nebraska</v>
      </c>
      <c r="L32" s="72">
        <v>3</v>
      </c>
      <c r="M32" s="73">
        <v>60.5</v>
      </c>
      <c r="N32" s="75" t="str">
        <f>+F32</f>
        <v>Nebraska</v>
      </c>
      <c r="O32" s="76">
        <v>9</v>
      </c>
      <c r="P32" s="77">
        <v>3</v>
      </c>
      <c r="Q32" s="78">
        <v>0</v>
      </c>
      <c r="R32" s="76">
        <v>6</v>
      </c>
      <c r="S32" s="77">
        <v>4</v>
      </c>
      <c r="T32" s="78">
        <v>0</v>
      </c>
      <c r="U32" s="75" t="str">
        <f>+H32</f>
        <v>Tennessee</v>
      </c>
      <c r="V32" s="76">
        <v>8</v>
      </c>
      <c r="W32" s="77">
        <v>4</v>
      </c>
      <c r="X32" s="78">
        <v>0</v>
      </c>
      <c r="Y32" s="76">
        <v>5</v>
      </c>
      <c r="Z32" s="77">
        <v>7</v>
      </c>
      <c r="AA32" s="78">
        <v>0</v>
      </c>
      <c r="AB32" s="72">
        <f>VLOOKUP(+N32,[1]All!$F$1093:$X$1220,19,FALSE)</f>
        <v>79.069999999999993</v>
      </c>
      <c r="AC32" s="73">
        <f>VLOOKUP(+U32,[1]All!$F$1093:$X$1220,19,FALSE)</f>
        <v>78.459999999999994</v>
      </c>
      <c r="AD32" s="69" t="str">
        <f>H32</f>
        <v>Tennessee</v>
      </c>
      <c r="AE32" s="80"/>
      <c r="AF32" s="74" t="s">
        <v>121</v>
      </c>
      <c r="AG32" s="79">
        <v>1.1000000000000001</v>
      </c>
    </row>
    <row r="33" spans="1:33" ht="15.6" x14ac:dyDescent="0.3">
      <c r="A33" s="47" t="s">
        <v>123</v>
      </c>
      <c r="B33" s="48" t="s">
        <v>57</v>
      </c>
      <c r="C33" s="49">
        <v>42734</v>
      </c>
      <c r="D33" s="50">
        <f>17.5/24</f>
        <v>0.72916666666666663</v>
      </c>
      <c r="E33" s="51"/>
      <c r="F33" s="52" t="s">
        <v>124</v>
      </c>
      <c r="G33" s="53" t="str">
        <f>VLOOKUP(+F33,[1]All!$F$1093:$G$1220,2,FALSE)</f>
        <v>MWC</v>
      </c>
      <c r="H33" s="52" t="s">
        <v>125</v>
      </c>
      <c r="I33" s="53" t="str">
        <f>VLOOKUP(+H33,[1]All!$F$1093:$G$1220,2,FALSE)</f>
        <v>SB</v>
      </c>
      <c r="J33" s="51" t="str">
        <f>F33</f>
        <v>Air Force</v>
      </c>
      <c r="K33" s="54" t="str">
        <f t="shared" si="0"/>
        <v>South Alabama</v>
      </c>
      <c r="L33" s="55">
        <v>13</v>
      </c>
      <c r="M33" s="56">
        <v>57</v>
      </c>
      <c r="N33" s="58" t="str">
        <f>+F33</f>
        <v>Air Force</v>
      </c>
      <c r="O33" s="59">
        <v>9</v>
      </c>
      <c r="P33" s="60">
        <v>3</v>
      </c>
      <c r="Q33" s="61">
        <v>0</v>
      </c>
      <c r="R33" s="59">
        <v>5</v>
      </c>
      <c r="S33" s="60">
        <v>7</v>
      </c>
      <c r="T33" s="61">
        <v>0</v>
      </c>
      <c r="U33" s="58" t="str">
        <f>+H33</f>
        <v>South Alabama</v>
      </c>
      <c r="V33" s="59">
        <v>6</v>
      </c>
      <c r="W33" s="60">
        <v>6</v>
      </c>
      <c r="X33" s="61">
        <v>0</v>
      </c>
      <c r="Y33" s="59">
        <v>3</v>
      </c>
      <c r="Z33" s="60">
        <v>9</v>
      </c>
      <c r="AA33" s="61">
        <v>0</v>
      </c>
      <c r="AB33" s="55">
        <f>VLOOKUP(+N33,[1]All!$F$1093:$X$1220,19,FALSE)</f>
        <v>71.55</v>
      </c>
      <c r="AC33" s="56">
        <f>VLOOKUP(+U33,[1]All!$F$1093:$X$1220,19,FALSE)</f>
        <v>56.59</v>
      </c>
      <c r="AD33" s="52"/>
      <c r="AE33" s="63"/>
      <c r="AF33" s="57" t="s">
        <v>124</v>
      </c>
      <c r="AG33" s="62">
        <v>8.6999999999999993</v>
      </c>
    </row>
    <row r="34" spans="1:33" ht="15.6" x14ac:dyDescent="0.3">
      <c r="A34" s="85" t="s">
        <v>126</v>
      </c>
      <c r="B34" s="48" t="s">
        <v>57</v>
      </c>
      <c r="C34" s="49">
        <v>42734</v>
      </c>
      <c r="D34" s="50">
        <f>20/24</f>
        <v>0.83333333333333337</v>
      </c>
      <c r="E34" s="51" t="s">
        <v>24</v>
      </c>
      <c r="F34" s="52" t="s">
        <v>127</v>
      </c>
      <c r="G34" s="53" t="str">
        <f>VLOOKUP(+F34,[1]All!$F$1093:$G$1220,2,FALSE)</f>
        <v>ACC</v>
      </c>
      <c r="H34" s="52" t="s">
        <v>128</v>
      </c>
      <c r="I34" s="53" t="str">
        <f>VLOOKUP(+H34,[1]All!$F$1093:$G$1220,2,FALSE)</f>
        <v>B10</v>
      </c>
      <c r="J34" s="51" t="str">
        <f>H34</f>
        <v>Michigan</v>
      </c>
      <c r="K34" s="54" t="str">
        <f t="shared" si="0"/>
        <v>Florida State</v>
      </c>
      <c r="L34" s="55">
        <v>6.5</v>
      </c>
      <c r="M34" s="56">
        <v>52.5</v>
      </c>
      <c r="N34" s="58" t="str">
        <f>+F34</f>
        <v>Florida State</v>
      </c>
      <c r="O34" s="59">
        <v>9</v>
      </c>
      <c r="P34" s="60">
        <v>3</v>
      </c>
      <c r="Q34" s="61">
        <v>0</v>
      </c>
      <c r="R34" s="59">
        <v>7</v>
      </c>
      <c r="S34" s="60">
        <v>4</v>
      </c>
      <c r="T34" s="61">
        <v>0</v>
      </c>
      <c r="U34" s="58" t="str">
        <f>+H34</f>
        <v>Michigan</v>
      </c>
      <c r="V34" s="59">
        <v>10</v>
      </c>
      <c r="W34" s="60">
        <v>2</v>
      </c>
      <c r="X34" s="61">
        <v>0</v>
      </c>
      <c r="Y34" s="59">
        <v>6</v>
      </c>
      <c r="Z34" s="60">
        <v>6</v>
      </c>
      <c r="AA34" s="61">
        <v>0</v>
      </c>
      <c r="AB34" s="55">
        <f>VLOOKUP(+N34,[1]All!$F$1093:$X$1220,19,FALSE)</f>
        <v>87.29</v>
      </c>
      <c r="AC34" s="56">
        <f>VLOOKUP(+U34,[1]All!$F$1093:$X$1220,19,FALSE)</f>
        <v>99.72</v>
      </c>
      <c r="AD34" s="52" t="str">
        <f>F34</f>
        <v>Florida State</v>
      </c>
      <c r="AE34" s="63"/>
      <c r="AF34" s="57" t="s">
        <v>128</v>
      </c>
      <c r="AG34" s="62">
        <v>11.8</v>
      </c>
    </row>
    <row r="35" spans="1:33" ht="15.6" x14ac:dyDescent="0.3">
      <c r="A35" s="47" t="s">
        <v>129</v>
      </c>
      <c r="B35" s="48" t="s">
        <v>23</v>
      </c>
      <c r="C35" s="49">
        <v>42735</v>
      </c>
      <c r="D35" s="50">
        <f>11/24</f>
        <v>0.45833333333333331</v>
      </c>
      <c r="E35" s="51" t="s">
        <v>24</v>
      </c>
      <c r="F35" s="52" t="s">
        <v>130</v>
      </c>
      <c r="G35" s="53" t="str">
        <f>VLOOKUP(+F35,[1]All!$F$1093:$G$1220,2,FALSE)</f>
        <v>ACC</v>
      </c>
      <c r="H35" s="52" t="s">
        <v>131</v>
      </c>
      <c r="I35" s="53" t="str">
        <f>VLOOKUP(+H35,[1]All!$F$1093:$G$1220,2,FALSE)</f>
        <v>SEC</v>
      </c>
      <c r="J35" s="51" t="str">
        <f>F35</f>
        <v>Georgia Tech</v>
      </c>
      <c r="K35" s="54" t="str">
        <f t="shared" si="0"/>
        <v>Kentucky</v>
      </c>
      <c r="L35" s="55">
        <v>4</v>
      </c>
      <c r="M35" s="56">
        <v>61</v>
      </c>
      <c r="N35" s="58" t="str">
        <f>+F35</f>
        <v>Georgia Tech</v>
      </c>
      <c r="O35" s="59">
        <v>8</v>
      </c>
      <c r="P35" s="60">
        <v>4</v>
      </c>
      <c r="Q35" s="61">
        <v>0</v>
      </c>
      <c r="R35" s="59">
        <v>6</v>
      </c>
      <c r="S35" s="60">
        <v>4</v>
      </c>
      <c r="T35" s="61">
        <v>0</v>
      </c>
      <c r="U35" s="58" t="str">
        <f>+H35</f>
        <v>Kentucky</v>
      </c>
      <c r="V35" s="59">
        <v>7</v>
      </c>
      <c r="W35" s="60">
        <v>5</v>
      </c>
      <c r="X35" s="61">
        <v>0</v>
      </c>
      <c r="Y35" s="59">
        <v>7</v>
      </c>
      <c r="Z35" s="60">
        <v>5</v>
      </c>
      <c r="AA35" s="61">
        <v>0</v>
      </c>
      <c r="AB35" s="55">
        <f>VLOOKUP(+N35,[1]All!$F$1093:$X$1220,19,FALSE)</f>
        <v>77.06</v>
      </c>
      <c r="AC35" s="56">
        <f>VLOOKUP(+U35,[1]All!$F$1093:$X$1220,19,FALSE)</f>
        <v>70.510000000000005</v>
      </c>
      <c r="AD35" s="52"/>
      <c r="AE35" s="63"/>
      <c r="AF35" s="57" t="s">
        <v>130</v>
      </c>
      <c r="AG35" s="62">
        <v>5.0999999999999996</v>
      </c>
    </row>
    <row r="36" spans="1:33" ht="15.6" x14ac:dyDescent="0.3">
      <c r="A36" s="64" t="s">
        <v>132</v>
      </c>
      <c r="B36" s="65" t="s">
        <v>23</v>
      </c>
      <c r="C36" s="66">
        <v>42735</v>
      </c>
      <c r="D36" s="67">
        <f>11/24</f>
        <v>0.45833333333333331</v>
      </c>
      <c r="E36" s="68" t="s">
        <v>27</v>
      </c>
      <c r="F36" s="69" t="s">
        <v>133</v>
      </c>
      <c r="G36" s="70" t="str">
        <f>VLOOKUP(+F36,[1]All!$F$1093:$G$1220,2,FALSE)</f>
        <v>SEC</v>
      </c>
      <c r="H36" s="69" t="s">
        <v>134</v>
      </c>
      <c r="I36" s="70" t="str">
        <f>VLOOKUP(+H36,[1]All!$F$1093:$G$1220,2,FALSE)</f>
        <v>ACC</v>
      </c>
      <c r="J36" s="68" t="str">
        <f>F36</f>
        <v>LSU</v>
      </c>
      <c r="K36" s="71" t="str">
        <f t="shared" si="0"/>
        <v>Louisville</v>
      </c>
      <c r="L36" s="72">
        <v>3</v>
      </c>
      <c r="M36" s="73">
        <v>60</v>
      </c>
      <c r="N36" s="75" t="str">
        <f>+F36</f>
        <v>LSU</v>
      </c>
      <c r="O36" s="76">
        <v>7</v>
      </c>
      <c r="P36" s="77">
        <v>4</v>
      </c>
      <c r="Q36" s="78">
        <v>0</v>
      </c>
      <c r="R36" s="76">
        <v>5</v>
      </c>
      <c r="S36" s="77">
        <v>6</v>
      </c>
      <c r="T36" s="78">
        <v>0</v>
      </c>
      <c r="U36" s="75" t="str">
        <f>+H36</f>
        <v>Louisville</v>
      </c>
      <c r="V36" s="76">
        <v>9</v>
      </c>
      <c r="W36" s="77">
        <v>3</v>
      </c>
      <c r="X36" s="78">
        <v>0</v>
      </c>
      <c r="Y36" s="76">
        <v>5</v>
      </c>
      <c r="Z36" s="77">
        <v>6</v>
      </c>
      <c r="AA36" s="78">
        <v>0</v>
      </c>
      <c r="AB36" s="72">
        <f>VLOOKUP(+N36,[1]All!$F$1093:$X$1220,19,FALSE)</f>
        <v>87.03</v>
      </c>
      <c r="AC36" s="73">
        <f>VLOOKUP(+U36,[1]All!$F$1093:$X$1220,19,FALSE)</f>
        <v>84.38</v>
      </c>
      <c r="AD36" s="69"/>
      <c r="AE36" s="80"/>
      <c r="AF36" s="74" t="s">
        <v>133</v>
      </c>
      <c r="AG36" s="79">
        <v>0.2</v>
      </c>
    </row>
    <row r="37" spans="1:33" ht="15.6" x14ac:dyDescent="0.3">
      <c r="A37" s="64" t="s">
        <v>135</v>
      </c>
      <c r="B37" s="65" t="s">
        <v>23</v>
      </c>
      <c r="C37" s="66">
        <v>42735</v>
      </c>
      <c r="D37" s="67">
        <f>15/24</f>
        <v>0.625</v>
      </c>
      <c r="E37" s="68" t="s">
        <v>24</v>
      </c>
      <c r="F37" s="69" t="s">
        <v>136</v>
      </c>
      <c r="G37" s="70" t="str">
        <f>VLOOKUP(+F37,[1]All!$F$1093:$G$1220,2,FALSE)</f>
        <v>P12</v>
      </c>
      <c r="H37" s="69" t="s">
        <v>137</v>
      </c>
      <c r="I37" s="70" t="str">
        <f>VLOOKUP(+H37,[1]All!$F$1093:$G$1220,2,FALSE)</f>
        <v>SEC</v>
      </c>
      <c r="J37" s="68" t="str">
        <f>H37</f>
        <v>Alabama</v>
      </c>
      <c r="K37" s="71" t="str">
        <f t="shared" si="0"/>
        <v>Washington</v>
      </c>
      <c r="L37" s="72">
        <v>15.5</v>
      </c>
      <c r="M37" s="73">
        <v>54</v>
      </c>
      <c r="N37" s="75" t="str">
        <f>+F37</f>
        <v>Washington</v>
      </c>
      <c r="O37" s="76">
        <v>12</v>
      </c>
      <c r="P37" s="77">
        <v>1</v>
      </c>
      <c r="Q37" s="78">
        <v>0</v>
      </c>
      <c r="R37" s="76">
        <v>7</v>
      </c>
      <c r="S37" s="77">
        <v>6</v>
      </c>
      <c r="T37" s="78">
        <v>0</v>
      </c>
      <c r="U37" s="75" t="str">
        <f>+H37</f>
        <v>Alabama</v>
      </c>
      <c r="V37" s="76">
        <v>13</v>
      </c>
      <c r="W37" s="77">
        <v>0</v>
      </c>
      <c r="X37" s="78">
        <v>0</v>
      </c>
      <c r="Y37" s="76">
        <v>9</v>
      </c>
      <c r="Z37" s="77">
        <v>4</v>
      </c>
      <c r="AA37" s="78">
        <v>0</v>
      </c>
      <c r="AB37" s="72">
        <f>VLOOKUP(+N37,[1]All!$F$1093:$X$1220,19,FALSE)</f>
        <v>97.76</v>
      </c>
      <c r="AC37" s="73">
        <f>VLOOKUP(+U37,[1]All!$F$1093:$X$1220,19,FALSE)</f>
        <v>105.46</v>
      </c>
      <c r="AD37" s="69"/>
      <c r="AE37" s="80"/>
      <c r="AF37" s="74" t="s">
        <v>137</v>
      </c>
      <c r="AG37" s="79">
        <v>9.6999999999999993</v>
      </c>
    </row>
    <row r="38" spans="1:33" ht="15.6" x14ac:dyDescent="0.3">
      <c r="A38" s="86" t="s">
        <v>138</v>
      </c>
      <c r="B38" s="65" t="s">
        <v>23</v>
      </c>
      <c r="C38" s="66">
        <v>42735</v>
      </c>
      <c r="D38" s="67">
        <f>19/24</f>
        <v>0.79166666666666663</v>
      </c>
      <c r="E38" s="68" t="s">
        <v>24</v>
      </c>
      <c r="F38" s="69" t="s">
        <v>139</v>
      </c>
      <c r="G38" s="70" t="str">
        <f>VLOOKUP(+F38,[1]All!$F$1093:$G$1220,2,FALSE)</f>
        <v>B10</v>
      </c>
      <c r="H38" s="69" t="s">
        <v>140</v>
      </c>
      <c r="I38" s="70" t="str">
        <f>VLOOKUP(+H38,[1]All!$F$1093:$G$1220,2,FALSE)</f>
        <v>ACC</v>
      </c>
      <c r="J38" s="68" t="str">
        <f>F38</f>
        <v>Ohio State</v>
      </c>
      <c r="K38" s="71" t="str">
        <f t="shared" si="0"/>
        <v>Clemson</v>
      </c>
      <c r="L38" s="72">
        <v>3.5</v>
      </c>
      <c r="M38" s="73">
        <v>60</v>
      </c>
      <c r="N38" s="75" t="str">
        <f>+F38</f>
        <v>Ohio State</v>
      </c>
      <c r="O38" s="76">
        <v>11</v>
      </c>
      <c r="P38" s="77">
        <v>1</v>
      </c>
      <c r="Q38" s="78">
        <v>0</v>
      </c>
      <c r="R38" s="76">
        <v>6</v>
      </c>
      <c r="S38" s="77">
        <v>6</v>
      </c>
      <c r="T38" s="78">
        <v>0</v>
      </c>
      <c r="U38" s="75" t="str">
        <f>+H38</f>
        <v>Clemson</v>
      </c>
      <c r="V38" s="76">
        <v>12</v>
      </c>
      <c r="W38" s="77">
        <v>1</v>
      </c>
      <c r="X38" s="78">
        <v>0</v>
      </c>
      <c r="Y38" s="76">
        <v>6</v>
      </c>
      <c r="Z38" s="77">
        <v>7</v>
      </c>
      <c r="AA38" s="78">
        <v>0</v>
      </c>
      <c r="AB38" s="72">
        <f>VLOOKUP(+N38,[1]All!$F$1093:$X$1220,19,FALSE)</f>
        <v>102.07</v>
      </c>
      <c r="AC38" s="73">
        <f>VLOOKUP(+U38,[1]All!$F$1093:$X$1220,19,FALSE)</f>
        <v>94.46</v>
      </c>
      <c r="AD38" s="69"/>
      <c r="AE38" s="80"/>
      <c r="AF38" s="74" t="s">
        <v>139</v>
      </c>
      <c r="AG38" s="79">
        <v>4.9000000000000004</v>
      </c>
    </row>
    <row r="39" spans="1:33" ht="15.6" x14ac:dyDescent="0.3">
      <c r="A39" s="47" t="s">
        <v>141</v>
      </c>
      <c r="B39" s="48" t="s">
        <v>41</v>
      </c>
      <c r="C39" s="49">
        <v>42737</v>
      </c>
      <c r="D39" s="50">
        <f>13/24</f>
        <v>0.54166666666666663</v>
      </c>
      <c r="E39" s="51" t="s">
        <v>27</v>
      </c>
      <c r="F39" s="52" t="s">
        <v>142</v>
      </c>
      <c r="G39" s="53" t="str">
        <f>VLOOKUP(+F39,[1]All!$F$1093:$G$1220,2,FALSE)</f>
        <v>SEC</v>
      </c>
      <c r="H39" s="52" t="s">
        <v>143</v>
      </c>
      <c r="I39" s="53" t="str">
        <f>VLOOKUP(+H39,[1]All!$F$1093:$G$1220,2,FALSE)</f>
        <v>B10</v>
      </c>
      <c r="J39" s="51" t="str">
        <f>F39</f>
        <v>Florida</v>
      </c>
      <c r="K39" s="54" t="str">
        <f t="shared" si="0"/>
        <v>Iowa</v>
      </c>
      <c r="L39" s="55">
        <v>2</v>
      </c>
      <c r="M39" s="56">
        <v>40</v>
      </c>
      <c r="N39" s="58" t="str">
        <f>+F39</f>
        <v>Florida</v>
      </c>
      <c r="O39" s="59">
        <v>8</v>
      </c>
      <c r="P39" s="60">
        <v>4</v>
      </c>
      <c r="Q39" s="61">
        <v>0</v>
      </c>
      <c r="R39" s="59">
        <v>4</v>
      </c>
      <c r="S39" s="60">
        <v>7</v>
      </c>
      <c r="T39" s="61">
        <v>0</v>
      </c>
      <c r="U39" s="58" t="str">
        <f>+H39</f>
        <v>Iowa</v>
      </c>
      <c r="V39" s="59">
        <v>8</v>
      </c>
      <c r="W39" s="60">
        <v>4</v>
      </c>
      <c r="X39" s="61">
        <v>0</v>
      </c>
      <c r="Y39" s="59">
        <v>6</v>
      </c>
      <c r="Z39" s="60">
        <v>6</v>
      </c>
      <c r="AA39" s="61">
        <v>0</v>
      </c>
      <c r="AB39" s="55">
        <f>VLOOKUP(+N39,[1]All!$F$1093:$X$1220,19,FALSE)</f>
        <v>79.63</v>
      </c>
      <c r="AC39" s="56">
        <f>VLOOKUP(+U39,[1]All!$F$1093:$X$1220,19,FALSE)</f>
        <v>83.87</v>
      </c>
      <c r="AD39" s="52" t="str">
        <f>F39</f>
        <v>Florida</v>
      </c>
      <c r="AE39" s="63"/>
      <c r="AF39" s="57" t="s">
        <v>143</v>
      </c>
      <c r="AG39" s="62">
        <v>4.5999999999999996</v>
      </c>
    </row>
    <row r="40" spans="1:33" ht="15.6" x14ac:dyDescent="0.3">
      <c r="A40" s="85" t="s">
        <v>144</v>
      </c>
      <c r="B40" s="48" t="s">
        <v>41</v>
      </c>
      <c r="C40" s="49">
        <v>42737</v>
      </c>
      <c r="D40" s="50">
        <f>13/24</f>
        <v>0.54166666666666663</v>
      </c>
      <c r="E40" s="51" t="s">
        <v>24</v>
      </c>
      <c r="F40" s="52" t="s">
        <v>145</v>
      </c>
      <c r="G40" s="53" t="str">
        <f>VLOOKUP(+F40,[1]All!$F$1093:$G$1220,2,FALSE)</f>
        <v>MAC</v>
      </c>
      <c r="H40" s="52" t="s">
        <v>146</v>
      </c>
      <c r="I40" s="53" t="str">
        <f>VLOOKUP(+H40,[1]All!$F$1093:$G$1220,2,FALSE)</f>
        <v>B10</v>
      </c>
      <c r="J40" s="51" t="str">
        <f>H40</f>
        <v>Wisconsin</v>
      </c>
      <c r="K40" s="54" t="str">
        <f t="shared" si="0"/>
        <v>Western Michigan</v>
      </c>
      <c r="L40" s="55">
        <v>7.5</v>
      </c>
      <c r="M40" s="56">
        <v>53.5</v>
      </c>
      <c r="N40" s="58" t="str">
        <f>+F40</f>
        <v>Western Michigan</v>
      </c>
      <c r="O40" s="59">
        <v>13</v>
      </c>
      <c r="P40" s="60">
        <v>0</v>
      </c>
      <c r="Q40" s="61">
        <v>0</v>
      </c>
      <c r="R40" s="59">
        <v>9</v>
      </c>
      <c r="S40" s="60">
        <v>4</v>
      </c>
      <c r="T40" s="61">
        <v>0</v>
      </c>
      <c r="U40" s="58" t="str">
        <f>+H40</f>
        <v>Wisconsin</v>
      </c>
      <c r="V40" s="59">
        <v>10</v>
      </c>
      <c r="W40" s="60">
        <v>3</v>
      </c>
      <c r="X40" s="61">
        <v>0</v>
      </c>
      <c r="Y40" s="59">
        <v>9</v>
      </c>
      <c r="Z40" s="60">
        <v>3</v>
      </c>
      <c r="AA40" s="61">
        <v>0</v>
      </c>
      <c r="AB40" s="55">
        <f>VLOOKUP(+N40,[1]All!$F$1093:$X$1220,19,FALSE)</f>
        <v>84.54</v>
      </c>
      <c r="AC40" s="56">
        <f>VLOOKUP(+U40,[1]All!$F$1093:$X$1220,19,FALSE)</f>
        <v>90.57</v>
      </c>
      <c r="AD40" s="52"/>
      <c r="AE40" s="63"/>
      <c r="AF40" s="57" t="s">
        <v>146</v>
      </c>
      <c r="AG40" s="62">
        <v>8</v>
      </c>
    </row>
    <row r="41" spans="1:33" ht="15.6" x14ac:dyDescent="0.3">
      <c r="A41" s="47" t="s">
        <v>147</v>
      </c>
      <c r="B41" s="48" t="s">
        <v>41</v>
      </c>
      <c r="C41" s="49">
        <v>42737</v>
      </c>
      <c r="D41" s="50">
        <f>17/24</f>
        <v>0.70833333333333337</v>
      </c>
      <c r="E41" s="51" t="s">
        <v>24</v>
      </c>
      <c r="F41" s="52" t="s">
        <v>148</v>
      </c>
      <c r="G41" s="53" t="str">
        <f>VLOOKUP(+F41,[1]All!$F$1093:$G$1220,2,FALSE)</f>
        <v>P12</v>
      </c>
      <c r="H41" s="52" t="s">
        <v>149</v>
      </c>
      <c r="I41" s="53" t="str">
        <f>VLOOKUP(+H41,[1]All!$F$1093:$G$1220,2,FALSE)</f>
        <v>B10</v>
      </c>
      <c r="J41" s="51" t="str">
        <f>F41</f>
        <v>Southern Cal</v>
      </c>
      <c r="K41" s="54" t="str">
        <f t="shared" si="0"/>
        <v>Penn State</v>
      </c>
      <c r="L41" s="55">
        <v>6.5</v>
      </c>
      <c r="M41" s="56">
        <v>62</v>
      </c>
      <c r="N41" s="58" t="str">
        <f>+F41</f>
        <v>Southern Cal</v>
      </c>
      <c r="O41" s="59">
        <v>9</v>
      </c>
      <c r="P41" s="60">
        <v>3</v>
      </c>
      <c r="Q41" s="61">
        <v>0</v>
      </c>
      <c r="R41" s="59">
        <v>8</v>
      </c>
      <c r="S41" s="60">
        <v>4</v>
      </c>
      <c r="T41" s="61">
        <v>0</v>
      </c>
      <c r="U41" s="58" t="str">
        <f>+H41</f>
        <v>Penn State</v>
      </c>
      <c r="V41" s="59">
        <v>11</v>
      </c>
      <c r="W41" s="60">
        <v>2</v>
      </c>
      <c r="X41" s="61">
        <v>0</v>
      </c>
      <c r="Y41" s="59">
        <v>9</v>
      </c>
      <c r="Z41" s="60">
        <v>3</v>
      </c>
      <c r="AA41" s="61">
        <v>0</v>
      </c>
      <c r="AB41" s="55">
        <f>VLOOKUP(+N41,[1]All!$F$1093:$X$1220,19,FALSE)</f>
        <v>90.56</v>
      </c>
      <c r="AC41" s="56">
        <f>VLOOKUP(+U41,[1]All!$F$1093:$X$1220,19,FALSE)</f>
        <v>91.92</v>
      </c>
      <c r="AD41" s="52" t="str">
        <f>F41</f>
        <v>Southern Cal</v>
      </c>
      <c r="AE41" s="63"/>
      <c r="AF41" s="57" t="s">
        <v>148</v>
      </c>
      <c r="AG41" s="62">
        <v>3.4</v>
      </c>
    </row>
    <row r="42" spans="1:33" ht="15.6" x14ac:dyDescent="0.3">
      <c r="A42" s="87" t="s">
        <v>150</v>
      </c>
      <c r="B42" s="88" t="s">
        <v>41</v>
      </c>
      <c r="C42" s="89">
        <v>42737</v>
      </c>
      <c r="D42" s="90">
        <f>20.5/24</f>
        <v>0.85416666666666663</v>
      </c>
      <c r="E42" s="91" t="s">
        <v>24</v>
      </c>
      <c r="F42" s="92" t="s">
        <v>151</v>
      </c>
      <c r="G42" s="93" t="str">
        <f>VLOOKUP(+F42,[1]All!$F$1093:$G$1220,2,FALSE)</f>
        <v>SEC</v>
      </c>
      <c r="H42" s="92" t="s">
        <v>152</v>
      </c>
      <c r="I42" s="93" t="str">
        <f>VLOOKUP(+H42,[1]All!$F$1093:$G$1220,2,FALSE)</f>
        <v>B12</v>
      </c>
      <c r="J42" s="91" t="str">
        <f>H42</f>
        <v>Oklahoma</v>
      </c>
      <c r="K42" s="94" t="str">
        <f t="shared" si="0"/>
        <v>Auburn</v>
      </c>
      <c r="L42" s="95">
        <v>3.5</v>
      </c>
      <c r="M42" s="96">
        <v>62.5</v>
      </c>
      <c r="N42" s="75" t="str">
        <f>+F42</f>
        <v>Auburn</v>
      </c>
      <c r="O42" s="76">
        <v>8</v>
      </c>
      <c r="P42" s="77">
        <v>4</v>
      </c>
      <c r="Q42" s="78">
        <v>0</v>
      </c>
      <c r="R42" s="76">
        <v>9</v>
      </c>
      <c r="S42" s="77">
        <v>3</v>
      </c>
      <c r="T42" s="78">
        <v>0</v>
      </c>
      <c r="U42" s="75" t="str">
        <f>+H42</f>
        <v>Oklahoma</v>
      </c>
      <c r="V42" s="76">
        <v>10</v>
      </c>
      <c r="W42" s="77">
        <v>2</v>
      </c>
      <c r="X42" s="78">
        <v>0</v>
      </c>
      <c r="Y42" s="76">
        <v>6</v>
      </c>
      <c r="Z42" s="77">
        <v>6</v>
      </c>
      <c r="AA42" s="78">
        <v>0</v>
      </c>
      <c r="AB42" s="72">
        <f>VLOOKUP(+N42,[1]All!$F$1093:$X$1220,19,FALSE)</f>
        <v>84.77</v>
      </c>
      <c r="AC42" s="73">
        <f>VLOOKUP(+U42,[1]All!$F$1093:$X$1220,19,FALSE)</f>
        <v>90.45</v>
      </c>
      <c r="AD42" s="69"/>
      <c r="AE42" s="80"/>
      <c r="AF42" s="74" t="s">
        <v>152</v>
      </c>
      <c r="AG42" s="79">
        <v>0.3</v>
      </c>
    </row>
    <row r="43" spans="1:33" ht="15.6" x14ac:dyDescent="0.3">
      <c r="A43" s="81" t="s">
        <v>153</v>
      </c>
      <c r="B43" s="97" t="s">
        <v>41</v>
      </c>
      <c r="C43" s="98">
        <v>42744</v>
      </c>
      <c r="D43" s="99">
        <f>20.5/24</f>
        <v>0.85416666666666663</v>
      </c>
      <c r="E43" s="100" t="s">
        <v>24</v>
      </c>
      <c r="F43" s="69"/>
      <c r="G43" s="70"/>
      <c r="H43" s="69"/>
      <c r="I43" s="70"/>
      <c r="J43" s="101"/>
      <c r="K43" s="102">
        <f>+H43</f>
        <v>0</v>
      </c>
      <c r="L43" s="103"/>
      <c r="M43" s="104"/>
      <c r="N43" s="75">
        <f>+F43</f>
        <v>0</v>
      </c>
      <c r="O43" s="113"/>
      <c r="P43" s="114"/>
      <c r="Q43" s="115"/>
      <c r="R43" s="113"/>
      <c r="S43" s="114"/>
      <c r="T43" s="115"/>
      <c r="U43" s="116"/>
      <c r="V43" s="113"/>
      <c r="W43" s="114"/>
      <c r="X43" s="115"/>
      <c r="Y43" s="113"/>
      <c r="Z43" s="114"/>
      <c r="AA43" s="115"/>
      <c r="AB43" s="110"/>
      <c r="AC43" s="108"/>
      <c r="AD43" s="117"/>
      <c r="AF43" s="109"/>
      <c r="AG43" s="119"/>
    </row>
    <row r="44" spans="1:33" ht="15.6" x14ac:dyDescent="0.3">
      <c r="A44" s="120"/>
      <c r="B44" s="97"/>
      <c r="C44" s="98"/>
      <c r="D44" s="99"/>
      <c r="E44" s="100"/>
      <c r="I44" s="122"/>
      <c r="J44" s="101"/>
      <c r="K44" s="102"/>
      <c r="L44" s="103"/>
      <c r="M44" s="104"/>
      <c r="N44" s="116"/>
      <c r="O44" s="113"/>
      <c r="P44" s="114"/>
      <c r="Q44" s="115"/>
      <c r="R44" s="113"/>
      <c r="S44" s="114"/>
      <c r="T44" s="115"/>
      <c r="U44" s="116"/>
      <c r="V44" s="113"/>
      <c r="W44" s="114"/>
      <c r="X44" s="115"/>
      <c r="Y44" s="113"/>
      <c r="Z44" s="114"/>
      <c r="AA44" s="115"/>
      <c r="AB44" s="110"/>
      <c r="AC44" s="108"/>
      <c r="AF44" s="109"/>
      <c r="AG44" s="119"/>
    </row>
    <row r="45" spans="1:33" ht="15.6" x14ac:dyDescent="0.3">
      <c r="A45" s="120"/>
      <c r="B45" s="97"/>
      <c r="C45" s="98"/>
      <c r="D45" s="99"/>
      <c r="E45" s="101"/>
      <c r="I45" s="122"/>
      <c r="J45" s="101"/>
      <c r="K45" s="102"/>
      <c r="L45" s="103"/>
      <c r="M45" s="104"/>
      <c r="N45" s="116"/>
      <c r="O45" s="113"/>
      <c r="P45" s="114"/>
      <c r="Q45" s="115"/>
      <c r="R45" s="113"/>
      <c r="S45" s="114"/>
      <c r="T45" s="115"/>
      <c r="U45" s="116"/>
      <c r="V45" s="113"/>
      <c r="W45" s="114"/>
      <c r="X45" s="115"/>
      <c r="Y45" s="113"/>
      <c r="Z45" s="114"/>
      <c r="AA45" s="115"/>
      <c r="AB45" s="110"/>
      <c r="AC45" s="108"/>
      <c r="AF45" s="109"/>
      <c r="AG45" s="119"/>
    </row>
    <row r="46" spans="1:33" x14ac:dyDescent="0.3">
      <c r="A46" s="120"/>
      <c r="B46" s="97"/>
      <c r="C46" s="98"/>
      <c r="D46" s="99"/>
      <c r="E46" s="101"/>
      <c r="I46" s="122"/>
      <c r="J46" s="101"/>
      <c r="K46" s="102"/>
      <c r="L46" s="103"/>
      <c r="M46" s="104"/>
      <c r="N46" s="120"/>
      <c r="O46" s="123"/>
      <c r="P46" s="124"/>
      <c r="Q46" s="125"/>
      <c r="R46" s="126"/>
      <c r="S46" s="126"/>
      <c r="T46" s="126"/>
      <c r="U46" s="111"/>
      <c r="V46" s="123"/>
      <c r="W46" s="124"/>
      <c r="X46" s="125"/>
      <c r="Y46" s="126"/>
      <c r="Z46" s="126"/>
      <c r="AA46" s="126"/>
      <c r="AB46" s="110"/>
      <c r="AC46" s="108"/>
      <c r="AF46" s="109"/>
      <c r="AG46" s="119"/>
    </row>
    <row r="47" spans="1:33" x14ac:dyDescent="0.3">
      <c r="A47" s="120"/>
      <c r="B47" s="97"/>
      <c r="C47" s="98"/>
      <c r="D47" s="99"/>
      <c r="E47" s="101"/>
      <c r="I47" s="122"/>
      <c r="J47" s="101"/>
      <c r="K47" s="102"/>
      <c r="L47" s="103"/>
      <c r="M47" s="104"/>
      <c r="N47" s="120"/>
      <c r="O47" s="123"/>
      <c r="P47" s="124"/>
      <c r="Q47" s="125"/>
      <c r="R47" s="126"/>
      <c r="S47" s="126"/>
      <c r="T47" s="126"/>
      <c r="U47" s="111"/>
      <c r="V47" s="123"/>
      <c r="W47" s="124"/>
      <c r="X47" s="125"/>
      <c r="Y47" s="126"/>
      <c r="Z47" s="126"/>
      <c r="AA47" s="126"/>
      <c r="AB47" s="110"/>
      <c r="AC47" s="108"/>
      <c r="AF47" s="109"/>
      <c r="AG47" s="119"/>
    </row>
    <row r="48" spans="1:33" x14ac:dyDescent="0.3">
      <c r="A48" s="120"/>
      <c r="B48" s="97"/>
      <c r="C48" s="98"/>
      <c r="D48" s="99"/>
      <c r="E48" s="101"/>
      <c r="I48" s="122"/>
      <c r="J48" s="101"/>
      <c r="K48" s="102"/>
      <c r="L48" s="103"/>
      <c r="M48" s="104"/>
      <c r="N48" s="120"/>
      <c r="O48" s="123"/>
      <c r="P48" s="124"/>
      <c r="Q48" s="125"/>
      <c r="R48" s="126"/>
      <c r="S48" s="126"/>
      <c r="T48" s="126"/>
      <c r="U48" s="111"/>
      <c r="V48" s="123"/>
      <c r="W48" s="124"/>
      <c r="X48" s="125"/>
      <c r="Y48" s="126"/>
      <c r="Z48" s="126"/>
      <c r="AA48" s="126"/>
      <c r="AB48" s="110"/>
      <c r="AC48" s="108"/>
      <c r="AF48" s="109"/>
      <c r="AG48" s="119"/>
    </row>
    <row r="49" spans="1:33" x14ac:dyDescent="0.3">
      <c r="A49" s="120"/>
      <c r="B49" s="97"/>
      <c r="C49" s="98"/>
      <c r="D49" s="99"/>
      <c r="E49" s="101"/>
      <c r="I49" s="122"/>
      <c r="J49" s="101"/>
      <c r="K49" s="102"/>
      <c r="L49" s="103"/>
      <c r="M49" s="104"/>
      <c r="N49" s="120"/>
      <c r="O49" s="123"/>
      <c r="P49" s="124"/>
      <c r="Q49" s="125"/>
      <c r="R49" s="126"/>
      <c r="S49" s="126"/>
      <c r="T49" s="126"/>
      <c r="U49" s="111"/>
      <c r="V49" s="123"/>
      <c r="W49" s="124"/>
      <c r="X49" s="125"/>
      <c r="Y49" s="126"/>
      <c r="Z49" s="126"/>
      <c r="AA49" s="126"/>
      <c r="AB49" s="110"/>
      <c r="AC49" s="108"/>
      <c r="AF49" s="109"/>
      <c r="AG49" s="119"/>
    </row>
    <row r="50" spans="1:33" x14ac:dyDescent="0.3">
      <c r="A50" s="120"/>
      <c r="B50" s="97"/>
      <c r="C50" s="98"/>
      <c r="D50" s="99"/>
      <c r="E50" s="101"/>
      <c r="I50" s="122"/>
      <c r="J50" s="101"/>
      <c r="K50" s="102"/>
      <c r="L50" s="103"/>
      <c r="M50" s="104"/>
      <c r="N50" s="120"/>
      <c r="O50" s="123"/>
      <c r="P50" s="124"/>
      <c r="Q50" s="125"/>
      <c r="R50" s="126"/>
      <c r="S50" s="126"/>
      <c r="T50" s="126"/>
      <c r="U50" s="111"/>
      <c r="V50" s="123"/>
      <c r="W50" s="124"/>
      <c r="X50" s="125"/>
      <c r="Y50" s="126"/>
      <c r="Z50" s="126"/>
      <c r="AA50" s="126"/>
      <c r="AB50" s="110"/>
      <c r="AC50" s="108"/>
      <c r="AF50" s="109"/>
      <c r="AG50" s="119"/>
    </row>
    <row r="51" spans="1:33" x14ac:dyDescent="0.3">
      <c r="A51" s="120"/>
      <c r="B51" s="97"/>
      <c r="C51" s="98"/>
      <c r="D51" s="99"/>
      <c r="E51" s="101"/>
      <c r="I51" s="122"/>
      <c r="J51" s="101"/>
      <c r="K51" s="102"/>
      <c r="L51" s="103"/>
      <c r="M51" s="104"/>
      <c r="N51" s="120"/>
      <c r="O51" s="123"/>
      <c r="P51" s="124"/>
      <c r="Q51" s="125"/>
      <c r="R51" s="126"/>
      <c r="S51" s="126"/>
      <c r="T51" s="126"/>
      <c r="U51" s="111"/>
      <c r="V51" s="123"/>
      <c r="W51" s="124"/>
      <c r="X51" s="125"/>
      <c r="Y51" s="126"/>
      <c r="Z51" s="126"/>
      <c r="AA51" s="126"/>
      <c r="AB51" s="110"/>
      <c r="AC51" s="108"/>
      <c r="AF51" s="109"/>
      <c r="AG51" s="119"/>
    </row>
    <row r="52" spans="1:33" x14ac:dyDescent="0.3">
      <c r="A52" s="120"/>
      <c r="B52" s="97"/>
      <c r="C52" s="98"/>
      <c r="D52" s="99"/>
      <c r="E52" s="101"/>
      <c r="I52" s="122"/>
      <c r="J52" s="101"/>
      <c r="K52" s="102"/>
      <c r="L52" s="103"/>
      <c r="M52" s="104"/>
      <c r="N52" s="120"/>
      <c r="O52" s="123"/>
      <c r="P52" s="124"/>
      <c r="Q52" s="125"/>
      <c r="R52" s="126"/>
      <c r="S52" s="126"/>
      <c r="T52" s="126"/>
      <c r="U52" s="111"/>
      <c r="V52" s="123"/>
      <c r="W52" s="124"/>
      <c r="X52" s="125"/>
      <c r="Y52" s="126"/>
      <c r="Z52" s="126"/>
      <c r="AA52" s="126"/>
      <c r="AB52" s="110"/>
      <c r="AC52" s="108"/>
      <c r="AF52" s="109"/>
      <c r="AG52" s="119"/>
    </row>
    <row r="53" spans="1:33" x14ac:dyDescent="0.3">
      <c r="A53" s="120"/>
      <c r="B53" s="127">
        <v>2015</v>
      </c>
      <c r="C53" s="128"/>
      <c r="D53" s="127">
        <v>2014</v>
      </c>
      <c r="E53" s="128"/>
      <c r="F53" s="127">
        <v>2013</v>
      </c>
      <c r="G53" s="129"/>
      <c r="H53" s="127">
        <v>2012</v>
      </c>
      <c r="I53" s="128"/>
      <c r="J53" s="127">
        <v>2011</v>
      </c>
      <c r="K53" s="128"/>
      <c r="L53" s="127"/>
      <c r="M53" s="128"/>
      <c r="N53" s="120"/>
      <c r="O53" s="123"/>
      <c r="P53" s="124"/>
      <c r="Q53" s="125"/>
      <c r="R53" s="126"/>
      <c r="S53" s="126"/>
      <c r="T53" s="126"/>
      <c r="U53" s="111"/>
      <c r="V53" s="123"/>
      <c r="W53" s="124"/>
      <c r="X53" s="125"/>
      <c r="Y53" s="126"/>
      <c r="Z53" s="126"/>
      <c r="AA53" s="126"/>
      <c r="AB53" s="110"/>
      <c r="AC53" s="108"/>
      <c r="AD53" s="121" t="s">
        <v>154</v>
      </c>
      <c r="AF53" s="109"/>
      <c r="AG53" s="119"/>
    </row>
    <row r="54" spans="1:33" x14ac:dyDescent="0.3">
      <c r="A54" s="130"/>
      <c r="B54" s="131" t="s">
        <v>155</v>
      </c>
      <c r="C54" s="132" t="s">
        <v>155</v>
      </c>
      <c r="D54" s="131" t="s">
        <v>155</v>
      </c>
      <c r="E54" s="132" t="s">
        <v>155</v>
      </c>
      <c r="F54" s="131" t="s">
        <v>155</v>
      </c>
      <c r="G54" s="132" t="s">
        <v>155</v>
      </c>
      <c r="H54" s="131" t="s">
        <v>155</v>
      </c>
      <c r="I54" s="133" t="s">
        <v>155</v>
      </c>
      <c r="J54" s="131" t="s">
        <v>155</v>
      </c>
      <c r="K54" s="132" t="s">
        <v>155</v>
      </c>
      <c r="L54" s="131"/>
      <c r="M54" s="133"/>
      <c r="N54" s="130"/>
      <c r="O54" s="123"/>
      <c r="P54" s="124"/>
      <c r="Q54" s="125"/>
      <c r="R54" s="134"/>
      <c r="S54" s="134"/>
      <c r="T54" s="134"/>
      <c r="U54" s="134"/>
      <c r="V54" s="123"/>
      <c r="W54" s="124"/>
      <c r="X54" s="125"/>
      <c r="Y54" s="134"/>
      <c r="Z54" s="134"/>
      <c r="AA54" s="134"/>
      <c r="AB54" s="123"/>
      <c r="AC54" s="125"/>
      <c r="AD54" s="135"/>
      <c r="AE54" s="136"/>
      <c r="AF54" s="124"/>
      <c r="AG54" s="137"/>
    </row>
    <row r="55" spans="1:33" x14ac:dyDescent="0.3">
      <c r="A55" s="101"/>
      <c r="B55" s="131" t="s">
        <v>156</v>
      </c>
      <c r="C55" s="99" t="s">
        <v>157</v>
      </c>
      <c r="D55" s="131" t="s">
        <v>156</v>
      </c>
      <c r="E55" s="99" t="s">
        <v>157</v>
      </c>
      <c r="F55" s="131" t="s">
        <v>156</v>
      </c>
      <c r="G55" s="99" t="s">
        <v>157</v>
      </c>
      <c r="H55" s="131" t="s">
        <v>156</v>
      </c>
      <c r="I55" s="138" t="s">
        <v>157</v>
      </c>
      <c r="J55" s="131" t="s">
        <v>156</v>
      </c>
      <c r="K55" s="99" t="s">
        <v>157</v>
      </c>
      <c r="L55" s="131"/>
      <c r="M55" s="138"/>
      <c r="N55" s="101"/>
      <c r="O55" s="123"/>
      <c r="P55" s="124"/>
      <c r="Q55" s="125"/>
      <c r="R55" s="134"/>
      <c r="S55" s="134"/>
      <c r="T55" s="134"/>
      <c r="U55" s="112"/>
      <c r="V55" s="123"/>
      <c r="W55" s="124"/>
      <c r="X55" s="125"/>
      <c r="Y55" s="134"/>
      <c r="Z55" s="134"/>
      <c r="AA55" s="134"/>
      <c r="AB55" s="105"/>
      <c r="AC55" s="106"/>
      <c r="AF55" s="107"/>
      <c r="AG55" s="137"/>
    </row>
    <row r="56" spans="1:33" x14ac:dyDescent="0.3">
      <c r="A56" s="120" t="s">
        <v>158</v>
      </c>
      <c r="B56" s="97"/>
      <c r="C56" s="98"/>
      <c r="D56" s="99"/>
      <c r="E56" s="101"/>
      <c r="H56" s="117"/>
      <c r="I56" s="122"/>
      <c r="J56" s="101"/>
      <c r="K56" s="102"/>
      <c r="L56" s="117"/>
      <c r="M56" s="122"/>
      <c r="N56" s="120"/>
      <c r="O56" s="123"/>
      <c r="P56" s="124"/>
      <c r="Q56" s="125"/>
      <c r="R56" s="126"/>
      <c r="S56" s="126"/>
      <c r="T56" s="126"/>
      <c r="U56" s="111"/>
      <c r="V56" s="123"/>
      <c r="W56" s="124"/>
      <c r="X56" s="125"/>
      <c r="Y56" s="126"/>
      <c r="Z56" s="126"/>
      <c r="AA56" s="126"/>
      <c r="AB56" s="110"/>
      <c r="AC56" s="108"/>
      <c r="AF56" s="109"/>
      <c r="AG56" s="119"/>
    </row>
    <row r="57" spans="1:33" x14ac:dyDescent="0.3">
      <c r="A57" s="139" t="s">
        <v>159</v>
      </c>
      <c r="B57" s="140">
        <v>2</v>
      </c>
      <c r="C57" s="133"/>
      <c r="D57" s="132">
        <v>0</v>
      </c>
      <c r="E57" s="130"/>
      <c r="F57" s="141">
        <v>1</v>
      </c>
      <c r="G57" s="135"/>
      <c r="H57" s="141">
        <v>1</v>
      </c>
      <c r="I57" s="133"/>
      <c r="J57" s="130">
        <v>0</v>
      </c>
      <c r="K57" s="134"/>
      <c r="L57" s="141"/>
      <c r="M57" s="133"/>
      <c r="N57" s="139"/>
      <c r="O57" s="123"/>
      <c r="P57" s="124"/>
      <c r="Q57" s="125"/>
      <c r="R57" s="126"/>
      <c r="S57" s="126"/>
      <c r="T57" s="126"/>
      <c r="U57" s="126"/>
      <c r="V57" s="123"/>
      <c r="W57" s="124"/>
      <c r="X57" s="125"/>
      <c r="Y57" s="126"/>
      <c r="Z57" s="126"/>
      <c r="AA57" s="126"/>
      <c r="AB57" s="144"/>
      <c r="AC57" s="142"/>
      <c r="AD57" s="135">
        <v>3</v>
      </c>
      <c r="AE57" s="136">
        <v>1</v>
      </c>
      <c r="AF57" s="143"/>
      <c r="AG57" s="119"/>
    </row>
    <row r="58" spans="1:33" x14ac:dyDescent="0.3">
      <c r="A58" s="139" t="s">
        <v>160</v>
      </c>
      <c r="B58" s="140">
        <v>9</v>
      </c>
      <c r="C58" s="133">
        <v>5</v>
      </c>
      <c r="D58" s="132">
        <v>4</v>
      </c>
      <c r="E58" s="130">
        <v>11</v>
      </c>
      <c r="F58" s="141">
        <v>6</v>
      </c>
      <c r="G58" s="135">
        <v>4</v>
      </c>
      <c r="H58" s="141">
        <v>1</v>
      </c>
      <c r="I58" s="133">
        <v>5</v>
      </c>
      <c r="J58" s="130">
        <v>13</v>
      </c>
      <c r="K58" s="134">
        <v>4</v>
      </c>
      <c r="L58" s="141"/>
      <c r="M58" s="133"/>
      <c r="N58" s="139"/>
      <c r="O58" s="123"/>
      <c r="P58" s="124"/>
      <c r="Q58" s="125"/>
      <c r="R58" s="126"/>
      <c r="S58" s="126"/>
      <c r="T58" s="126"/>
      <c r="U58" s="126"/>
      <c r="V58" s="123"/>
      <c r="W58" s="124"/>
      <c r="X58" s="125"/>
      <c r="Y58" s="126"/>
      <c r="Z58" s="126"/>
      <c r="AA58" s="126"/>
      <c r="AB58" s="144"/>
      <c r="AC58" s="142"/>
      <c r="AD58" s="135">
        <f t="shared" ref="AD58:AE61" si="2">+L58+J58+H58+F58+D58+B58</f>
        <v>33</v>
      </c>
      <c r="AE58" s="136">
        <f t="shared" si="2"/>
        <v>29</v>
      </c>
      <c r="AF58" s="143"/>
      <c r="AG58" s="119"/>
    </row>
    <row r="59" spans="1:33" x14ac:dyDescent="0.3">
      <c r="A59" s="139" t="s">
        <v>161</v>
      </c>
      <c r="B59" s="140">
        <v>10</v>
      </c>
      <c r="C59" s="133">
        <v>6</v>
      </c>
      <c r="D59" s="132">
        <v>11</v>
      </c>
      <c r="E59" s="130">
        <v>5</v>
      </c>
      <c r="F59" s="141">
        <v>8</v>
      </c>
      <c r="G59" s="135">
        <v>4</v>
      </c>
      <c r="H59" s="141">
        <v>10</v>
      </c>
      <c r="I59" s="133">
        <v>5</v>
      </c>
      <c r="J59" s="130">
        <v>7</v>
      </c>
      <c r="K59" s="134">
        <v>5</v>
      </c>
      <c r="L59" s="141"/>
      <c r="M59" s="133"/>
      <c r="N59" s="139"/>
      <c r="O59" s="123"/>
      <c r="P59" s="124"/>
      <c r="Q59" s="125"/>
      <c r="R59" s="126"/>
      <c r="S59" s="126"/>
      <c r="T59" s="126"/>
      <c r="U59" s="126"/>
      <c r="V59" s="123"/>
      <c r="W59" s="124"/>
      <c r="X59" s="125"/>
      <c r="Y59" s="126"/>
      <c r="Z59" s="126"/>
      <c r="AA59" s="126"/>
      <c r="AB59" s="144"/>
      <c r="AC59" s="142"/>
      <c r="AD59" s="135">
        <f t="shared" si="2"/>
        <v>46</v>
      </c>
      <c r="AE59" s="136">
        <f t="shared" si="2"/>
        <v>25</v>
      </c>
      <c r="AF59" s="143"/>
      <c r="AG59" s="119"/>
    </row>
    <row r="60" spans="1:33" x14ac:dyDescent="0.3">
      <c r="A60" s="139" t="s">
        <v>162</v>
      </c>
      <c r="B60" s="140">
        <v>6</v>
      </c>
      <c r="C60" s="133">
        <v>0</v>
      </c>
      <c r="D60" s="132">
        <v>4</v>
      </c>
      <c r="E60" s="130">
        <v>2</v>
      </c>
      <c r="F60" s="141">
        <v>3</v>
      </c>
      <c r="G60" s="135">
        <v>2</v>
      </c>
      <c r="H60" s="141">
        <v>4</v>
      </c>
      <c r="I60" s="133">
        <v>2</v>
      </c>
      <c r="J60" s="130">
        <v>3</v>
      </c>
      <c r="K60" s="134">
        <v>0</v>
      </c>
      <c r="L60" s="141"/>
      <c r="M60" s="133"/>
      <c r="N60" s="139"/>
      <c r="O60" s="123"/>
      <c r="P60" s="124"/>
      <c r="Q60" s="125"/>
      <c r="R60" s="126"/>
      <c r="S60" s="126"/>
      <c r="T60" s="126"/>
      <c r="U60" s="126"/>
      <c r="V60" s="123"/>
      <c r="W60" s="124"/>
      <c r="X60" s="125"/>
      <c r="Y60" s="126"/>
      <c r="Z60" s="126"/>
      <c r="AA60" s="126"/>
      <c r="AB60" s="144"/>
      <c r="AC60" s="142"/>
      <c r="AD60" s="135">
        <f t="shared" si="2"/>
        <v>20</v>
      </c>
      <c r="AE60" s="136">
        <f t="shared" si="2"/>
        <v>6</v>
      </c>
      <c r="AF60" s="143"/>
      <c r="AG60" s="119"/>
    </row>
    <row r="61" spans="1:33" x14ac:dyDescent="0.3">
      <c r="A61" s="145" t="s">
        <v>163</v>
      </c>
      <c r="B61" s="146">
        <v>2</v>
      </c>
      <c r="C61" s="147">
        <v>0</v>
      </c>
      <c r="D61" s="148">
        <v>1</v>
      </c>
      <c r="E61" s="149">
        <v>0</v>
      </c>
      <c r="F61" s="150">
        <v>4</v>
      </c>
      <c r="G61" s="151">
        <v>3</v>
      </c>
      <c r="H61" s="150">
        <v>5</v>
      </c>
      <c r="I61" s="147">
        <v>2</v>
      </c>
      <c r="J61" s="149">
        <v>3</v>
      </c>
      <c r="K61" s="152">
        <v>0</v>
      </c>
      <c r="L61" s="150"/>
      <c r="M61" s="147"/>
      <c r="N61" s="145"/>
      <c r="O61" s="153"/>
      <c r="P61" s="155"/>
      <c r="Q61" s="154"/>
      <c r="R61" s="159"/>
      <c r="S61" s="159"/>
      <c r="T61" s="159"/>
      <c r="U61" s="159"/>
      <c r="V61" s="153"/>
      <c r="W61" s="155"/>
      <c r="X61" s="154"/>
      <c r="Y61" s="159"/>
      <c r="Z61" s="159"/>
      <c r="AA61" s="159"/>
      <c r="AB61" s="158"/>
      <c r="AC61" s="156"/>
      <c r="AD61" s="151">
        <f t="shared" si="2"/>
        <v>15</v>
      </c>
      <c r="AE61" s="160">
        <f t="shared" si="2"/>
        <v>5</v>
      </c>
      <c r="AF61" s="157"/>
      <c r="AG61" s="161"/>
    </row>
    <row r="62" spans="1:33" x14ac:dyDescent="0.3">
      <c r="A62" s="162" t="s">
        <v>164</v>
      </c>
      <c r="B62" s="140">
        <f t="shared" ref="B62:K62" si="3">+SUM(B58:B61)</f>
        <v>27</v>
      </c>
      <c r="C62" s="133">
        <f t="shared" si="3"/>
        <v>11</v>
      </c>
      <c r="D62" s="163">
        <f t="shared" si="3"/>
        <v>20</v>
      </c>
      <c r="E62" s="133">
        <f t="shared" si="3"/>
        <v>18</v>
      </c>
      <c r="F62" s="163">
        <f t="shared" si="3"/>
        <v>21</v>
      </c>
      <c r="G62" s="133">
        <f t="shared" si="3"/>
        <v>13</v>
      </c>
      <c r="H62" s="163">
        <f t="shared" si="3"/>
        <v>20</v>
      </c>
      <c r="I62" s="133">
        <f t="shared" si="3"/>
        <v>14</v>
      </c>
      <c r="J62" s="163">
        <f t="shared" si="3"/>
        <v>26</v>
      </c>
      <c r="K62" s="133">
        <f t="shared" si="3"/>
        <v>9</v>
      </c>
      <c r="L62" s="141"/>
      <c r="M62" s="133"/>
      <c r="N62" s="130"/>
      <c r="O62" s="123"/>
      <c r="P62" s="124"/>
      <c r="Q62" s="125"/>
      <c r="R62" s="134"/>
      <c r="S62" s="134"/>
      <c r="T62" s="134"/>
      <c r="U62" s="134"/>
      <c r="V62" s="123"/>
      <c r="W62" s="124"/>
      <c r="X62" s="125"/>
      <c r="Y62" s="134"/>
      <c r="Z62" s="134"/>
      <c r="AA62" s="134"/>
      <c r="AB62" s="123"/>
      <c r="AC62" s="125"/>
      <c r="AD62" s="135">
        <f>+SUM(AD57:AD61)</f>
        <v>117</v>
      </c>
      <c r="AE62" s="136">
        <f>+SUM(AE57:AE61)</f>
        <v>66</v>
      </c>
      <c r="AF62" s="164"/>
      <c r="AG62" s="165"/>
    </row>
    <row r="63" spans="1:33" x14ac:dyDescent="0.3">
      <c r="A63" s="120"/>
      <c r="B63" s="97"/>
      <c r="C63" s="98"/>
      <c r="D63" s="99"/>
      <c r="E63" s="101"/>
      <c r="H63" s="117"/>
      <c r="I63" s="122"/>
      <c r="J63" s="101"/>
      <c r="K63" s="102"/>
      <c r="L63" s="117"/>
      <c r="M63" s="122"/>
      <c r="N63" s="120"/>
      <c r="O63" s="123"/>
      <c r="P63" s="124"/>
      <c r="Q63" s="125"/>
      <c r="R63" s="126"/>
      <c r="S63" s="126"/>
      <c r="T63" s="126"/>
      <c r="U63" s="111"/>
      <c r="V63" s="123"/>
      <c r="W63" s="124"/>
      <c r="X63" s="125"/>
      <c r="Y63" s="126"/>
      <c r="Z63" s="126"/>
      <c r="AA63" s="126"/>
      <c r="AB63" s="110"/>
      <c r="AC63" s="108"/>
      <c r="AF63" s="109"/>
      <c r="AG63" s="119"/>
    </row>
    <row r="64" spans="1:33" x14ac:dyDescent="0.3">
      <c r="A64" s="120"/>
      <c r="B64" s="101" t="s">
        <v>165</v>
      </c>
      <c r="C64" s="101" t="s">
        <v>165</v>
      </c>
      <c r="D64" s="101" t="s">
        <v>165</v>
      </c>
      <c r="E64" s="101" t="s">
        <v>165</v>
      </c>
      <c r="F64" s="101" t="s">
        <v>165</v>
      </c>
      <c r="G64" s="101" t="s">
        <v>165</v>
      </c>
      <c r="H64" s="101" t="s">
        <v>165</v>
      </c>
      <c r="I64" s="101" t="s">
        <v>165</v>
      </c>
      <c r="J64" s="101" t="s">
        <v>165</v>
      </c>
      <c r="K64" s="101" t="s">
        <v>165</v>
      </c>
      <c r="L64" s="117"/>
      <c r="M64" s="122"/>
      <c r="N64" s="120"/>
      <c r="O64" s="123"/>
      <c r="P64" s="124"/>
      <c r="Q64" s="125"/>
      <c r="R64" s="126"/>
      <c r="S64" s="126"/>
      <c r="T64" s="126"/>
      <c r="U64" s="111"/>
      <c r="V64" s="123"/>
      <c r="W64" s="124"/>
      <c r="X64" s="125"/>
      <c r="Y64" s="126"/>
      <c r="Z64" s="126"/>
      <c r="AA64" s="126"/>
      <c r="AB64" s="110"/>
      <c r="AC64" s="108"/>
      <c r="AF64" s="109"/>
      <c r="AG64" s="119"/>
    </row>
    <row r="65" spans="1:33" x14ac:dyDescent="0.3">
      <c r="A65" s="120"/>
      <c r="B65" s="101" t="s">
        <v>166</v>
      </c>
      <c r="C65" s="102" t="s">
        <v>167</v>
      </c>
      <c r="D65" s="101" t="s">
        <v>166</v>
      </c>
      <c r="E65" s="102" t="s">
        <v>167</v>
      </c>
      <c r="F65" s="101" t="s">
        <v>166</v>
      </c>
      <c r="G65" s="102" t="s">
        <v>167</v>
      </c>
      <c r="H65" s="101" t="s">
        <v>166</v>
      </c>
      <c r="I65" s="102" t="s">
        <v>167</v>
      </c>
      <c r="J65" s="101" t="s">
        <v>166</v>
      </c>
      <c r="K65" s="102" t="s">
        <v>167</v>
      </c>
      <c r="L65" s="117"/>
      <c r="M65" s="122"/>
      <c r="N65" s="120"/>
      <c r="O65" s="123"/>
      <c r="P65" s="124"/>
      <c r="Q65" s="125"/>
      <c r="R65" s="126"/>
      <c r="S65" s="126"/>
      <c r="T65" s="126"/>
      <c r="U65" s="111"/>
      <c r="V65" s="123"/>
      <c r="W65" s="124"/>
      <c r="X65" s="125"/>
      <c r="Y65" s="126"/>
      <c r="Z65" s="126"/>
      <c r="AA65" s="126"/>
      <c r="AB65" s="110"/>
      <c r="AC65" s="108"/>
      <c r="AF65" s="109"/>
      <c r="AG65" s="119"/>
    </row>
    <row r="66" spans="1:33" x14ac:dyDescent="0.3">
      <c r="A66" s="139"/>
      <c r="B66" s="140"/>
      <c r="C66" s="133"/>
      <c r="D66" s="132"/>
      <c r="E66" s="130"/>
      <c r="F66" s="141"/>
      <c r="G66" s="135"/>
      <c r="H66" s="135"/>
      <c r="I66" s="133"/>
      <c r="J66" s="130"/>
      <c r="K66" s="134"/>
      <c r="L66" s="144"/>
      <c r="M66" s="142"/>
      <c r="N66" s="139"/>
      <c r="O66" s="123"/>
      <c r="P66" s="124"/>
      <c r="Q66" s="125"/>
      <c r="R66" s="126"/>
      <c r="S66" s="126"/>
      <c r="T66" s="126"/>
      <c r="U66" s="126"/>
      <c r="V66" s="123"/>
      <c r="W66" s="124"/>
      <c r="X66" s="125"/>
      <c r="Y66" s="126"/>
      <c r="Z66" s="126"/>
      <c r="AA66" s="126"/>
      <c r="AB66" s="144"/>
      <c r="AC66" s="142"/>
      <c r="AD66" s="135"/>
      <c r="AE66" s="136"/>
      <c r="AF66" s="143"/>
      <c r="AG66" s="119"/>
    </row>
    <row r="67" spans="1:33" x14ac:dyDescent="0.3">
      <c r="A67" s="126" t="s">
        <v>160</v>
      </c>
      <c r="B67" s="163">
        <v>10</v>
      </c>
      <c r="C67" s="125">
        <v>4</v>
      </c>
      <c r="D67" s="124">
        <v>6</v>
      </c>
      <c r="E67" s="134">
        <v>10</v>
      </c>
      <c r="F67" s="163">
        <v>5</v>
      </c>
      <c r="G67" s="125">
        <v>5</v>
      </c>
      <c r="H67" s="163">
        <v>5</v>
      </c>
      <c r="I67" s="125">
        <v>5</v>
      </c>
      <c r="J67" s="134">
        <v>9</v>
      </c>
      <c r="K67" s="134">
        <v>7</v>
      </c>
      <c r="L67" s="144"/>
      <c r="M67" s="142"/>
      <c r="N67" s="126"/>
      <c r="O67" s="123"/>
      <c r="P67" s="124"/>
      <c r="Q67" s="125"/>
      <c r="R67" s="126"/>
      <c r="S67" s="126"/>
      <c r="T67" s="126"/>
      <c r="U67" s="126"/>
      <c r="V67" s="123"/>
      <c r="W67" s="124"/>
      <c r="X67" s="125"/>
      <c r="Y67" s="126"/>
      <c r="Z67" s="126"/>
      <c r="AA67" s="126"/>
      <c r="AB67" s="144"/>
      <c r="AC67" s="142"/>
      <c r="AD67" s="135">
        <f t="shared" ref="AD67:AE70" si="4">+L67+J67+H67+F67+D67+B67</f>
        <v>35</v>
      </c>
      <c r="AE67" s="136">
        <f t="shared" si="4"/>
        <v>31</v>
      </c>
      <c r="AF67" s="143"/>
      <c r="AG67" s="119"/>
    </row>
    <row r="68" spans="1:33" x14ac:dyDescent="0.3">
      <c r="A68" s="126" t="s">
        <v>161</v>
      </c>
      <c r="B68" s="163">
        <v>13</v>
      </c>
      <c r="C68" s="125">
        <v>2</v>
      </c>
      <c r="D68" s="124">
        <v>4</v>
      </c>
      <c r="E68" s="134">
        <v>6</v>
      </c>
      <c r="F68" s="163">
        <v>3</v>
      </c>
      <c r="G68" s="125">
        <v>2</v>
      </c>
      <c r="H68" s="163">
        <v>5</v>
      </c>
      <c r="I68" s="125">
        <v>3</v>
      </c>
      <c r="J68" s="134">
        <v>6</v>
      </c>
      <c r="K68" s="134">
        <v>4</v>
      </c>
      <c r="L68" s="144"/>
      <c r="M68" s="142"/>
      <c r="N68" s="126"/>
      <c r="O68" s="123"/>
      <c r="P68" s="124"/>
      <c r="Q68" s="125"/>
      <c r="R68" s="126"/>
      <c r="S68" s="126"/>
      <c r="T68" s="126"/>
      <c r="U68" s="126"/>
      <c r="V68" s="123"/>
      <c r="W68" s="124"/>
      <c r="X68" s="125"/>
      <c r="Y68" s="126"/>
      <c r="Z68" s="126"/>
      <c r="AA68" s="126"/>
      <c r="AB68" s="144"/>
      <c r="AC68" s="142"/>
      <c r="AD68" s="135">
        <f t="shared" si="4"/>
        <v>31</v>
      </c>
      <c r="AE68" s="136">
        <f t="shared" si="4"/>
        <v>17</v>
      </c>
      <c r="AF68" s="143"/>
      <c r="AG68" s="119"/>
    </row>
    <row r="69" spans="1:33" x14ac:dyDescent="0.3">
      <c r="A69" s="126" t="s">
        <v>162</v>
      </c>
      <c r="B69" s="163">
        <v>4</v>
      </c>
      <c r="C69" s="125">
        <v>3</v>
      </c>
      <c r="D69" s="124">
        <v>2</v>
      </c>
      <c r="E69" s="134">
        <v>2</v>
      </c>
      <c r="F69" s="163">
        <v>7</v>
      </c>
      <c r="G69" s="125">
        <v>3</v>
      </c>
      <c r="H69" s="163">
        <v>2</v>
      </c>
      <c r="I69" s="125">
        <v>4</v>
      </c>
      <c r="J69" s="134">
        <v>4</v>
      </c>
      <c r="K69" s="134">
        <v>0</v>
      </c>
      <c r="L69" s="144"/>
      <c r="M69" s="142"/>
      <c r="N69" s="126"/>
      <c r="O69" s="123"/>
      <c r="P69" s="124"/>
      <c r="Q69" s="125"/>
      <c r="R69" s="126"/>
      <c r="S69" s="126"/>
      <c r="T69" s="126"/>
      <c r="U69" s="126"/>
      <c r="V69" s="123"/>
      <c r="W69" s="124"/>
      <c r="X69" s="125"/>
      <c r="Y69" s="126"/>
      <c r="Z69" s="126"/>
      <c r="AA69" s="126"/>
      <c r="AB69" s="144"/>
      <c r="AC69" s="142"/>
      <c r="AD69" s="135">
        <f t="shared" si="4"/>
        <v>19</v>
      </c>
      <c r="AE69" s="136">
        <f t="shared" si="4"/>
        <v>12</v>
      </c>
      <c r="AF69" s="143"/>
      <c r="AG69" s="119"/>
    </row>
    <row r="70" spans="1:33" x14ac:dyDescent="0.3">
      <c r="A70" s="159" t="s">
        <v>163</v>
      </c>
      <c r="B70" s="166">
        <v>3</v>
      </c>
      <c r="C70" s="154">
        <v>1</v>
      </c>
      <c r="D70" s="155">
        <v>6</v>
      </c>
      <c r="E70" s="152">
        <v>2</v>
      </c>
      <c r="F70" s="166">
        <v>4</v>
      </c>
      <c r="G70" s="154">
        <v>6</v>
      </c>
      <c r="H70" s="166">
        <v>7</v>
      </c>
      <c r="I70" s="154">
        <v>4</v>
      </c>
      <c r="J70" s="152">
        <v>5</v>
      </c>
      <c r="K70" s="152">
        <v>0</v>
      </c>
      <c r="L70" s="144"/>
      <c r="M70" s="142"/>
      <c r="N70" s="126"/>
      <c r="O70" s="123"/>
      <c r="P70" s="124"/>
      <c r="Q70" s="125"/>
      <c r="R70" s="126"/>
      <c r="S70" s="126"/>
      <c r="T70" s="126"/>
      <c r="U70" s="126"/>
      <c r="V70" s="123"/>
      <c r="W70" s="124"/>
      <c r="X70" s="125"/>
      <c r="Y70" s="126"/>
      <c r="Z70" s="126"/>
      <c r="AA70" s="126"/>
      <c r="AB70" s="144"/>
      <c r="AC70" s="142"/>
      <c r="AD70" s="151">
        <f t="shared" si="4"/>
        <v>25</v>
      </c>
      <c r="AE70" s="160">
        <f t="shared" si="4"/>
        <v>13</v>
      </c>
      <c r="AF70" s="143"/>
      <c r="AG70" s="119"/>
    </row>
    <row r="71" spans="1:33" x14ac:dyDescent="0.3">
      <c r="A71" s="167" t="s">
        <v>164</v>
      </c>
      <c r="B71" s="163">
        <f t="shared" ref="B71:K71" si="5">+SUM(B67:B70)</f>
        <v>30</v>
      </c>
      <c r="C71" s="125">
        <f t="shared" si="5"/>
        <v>10</v>
      </c>
      <c r="D71" s="163">
        <f t="shared" si="5"/>
        <v>18</v>
      </c>
      <c r="E71" s="125">
        <f t="shared" si="5"/>
        <v>20</v>
      </c>
      <c r="F71" s="163">
        <f t="shared" si="5"/>
        <v>19</v>
      </c>
      <c r="G71" s="125">
        <f t="shared" si="5"/>
        <v>16</v>
      </c>
      <c r="H71" s="163">
        <f t="shared" si="5"/>
        <v>19</v>
      </c>
      <c r="I71" s="125">
        <f t="shared" si="5"/>
        <v>16</v>
      </c>
      <c r="J71" s="134">
        <f t="shared" si="5"/>
        <v>24</v>
      </c>
      <c r="K71" s="134">
        <f t="shared" si="5"/>
        <v>11</v>
      </c>
      <c r="L71" s="144"/>
      <c r="M71" s="142"/>
      <c r="N71" s="126"/>
      <c r="O71" s="123"/>
      <c r="P71" s="124"/>
      <c r="Q71" s="125"/>
      <c r="R71" s="126"/>
      <c r="S71" s="126"/>
      <c r="T71" s="126"/>
      <c r="U71" s="126"/>
      <c r="V71" s="123"/>
      <c r="W71" s="124"/>
      <c r="X71" s="125"/>
      <c r="Y71" s="126"/>
      <c r="Z71" s="126"/>
      <c r="AA71" s="126"/>
      <c r="AB71" s="144"/>
      <c r="AC71" s="142"/>
      <c r="AD71" s="135">
        <f>+SUM(AD66:AD70)</f>
        <v>110</v>
      </c>
      <c r="AE71" s="136">
        <f>+SUM(AE66:AE70)</f>
        <v>73</v>
      </c>
      <c r="AF71" s="143"/>
      <c r="AG71" s="119"/>
    </row>
    <row r="72" spans="1:33" x14ac:dyDescent="0.3">
      <c r="A72" s="126"/>
      <c r="B72" s="163"/>
      <c r="C72" s="125"/>
      <c r="D72" s="124"/>
      <c r="E72" s="134"/>
      <c r="F72" s="163"/>
      <c r="G72" s="125"/>
      <c r="H72" s="163"/>
      <c r="I72" s="125"/>
      <c r="J72" s="134"/>
      <c r="K72" s="134"/>
      <c r="L72" s="144"/>
      <c r="M72" s="142"/>
      <c r="N72" s="126"/>
      <c r="O72" s="123"/>
      <c r="P72" s="124"/>
      <c r="Q72" s="125"/>
      <c r="R72" s="126"/>
      <c r="S72" s="126"/>
      <c r="T72" s="126"/>
      <c r="U72" s="126"/>
      <c r="V72" s="123"/>
      <c r="W72" s="124"/>
      <c r="X72" s="125"/>
      <c r="Y72" s="126"/>
      <c r="Z72" s="126"/>
      <c r="AA72" s="126"/>
      <c r="AB72" s="144"/>
      <c r="AC72" s="142"/>
      <c r="AD72" s="135"/>
      <c r="AE72" s="136"/>
      <c r="AF72" s="143"/>
      <c r="AG72" s="119"/>
    </row>
    <row r="73" spans="1:33" x14ac:dyDescent="0.3">
      <c r="A73" s="126" t="s">
        <v>168</v>
      </c>
      <c r="B73" s="163"/>
      <c r="C73" s="133"/>
      <c r="D73" s="132"/>
      <c r="E73" s="130"/>
      <c r="F73" s="163"/>
      <c r="G73" s="133"/>
      <c r="H73" s="163"/>
      <c r="I73" s="133"/>
      <c r="J73" s="130"/>
      <c r="K73" s="134"/>
      <c r="L73" s="144"/>
      <c r="M73" s="142"/>
      <c r="N73" s="139"/>
      <c r="O73" s="123"/>
      <c r="P73" s="124"/>
      <c r="Q73" s="125"/>
      <c r="R73" s="126"/>
      <c r="S73" s="126"/>
      <c r="T73" s="126"/>
      <c r="U73" s="126"/>
      <c r="V73" s="123"/>
      <c r="W73" s="124"/>
      <c r="X73" s="125"/>
      <c r="Y73" s="126"/>
      <c r="Z73" s="126"/>
      <c r="AA73" s="126"/>
      <c r="AB73" s="144"/>
      <c r="AC73" s="142"/>
      <c r="AD73" s="135"/>
      <c r="AE73" s="136"/>
      <c r="AF73" s="143"/>
      <c r="AG73" s="119"/>
    </row>
    <row r="74" spans="1:33" x14ac:dyDescent="0.3">
      <c r="A74" s="126" t="s">
        <v>169</v>
      </c>
      <c r="B74" s="163"/>
      <c r="C74" s="133"/>
      <c r="D74" s="132"/>
      <c r="E74" s="130"/>
      <c r="F74" s="163"/>
      <c r="G74" s="133"/>
      <c r="H74" s="163"/>
      <c r="I74" s="133"/>
      <c r="J74" s="130"/>
      <c r="K74" s="134"/>
      <c r="L74" s="144"/>
      <c r="M74" s="142"/>
      <c r="N74" s="139"/>
      <c r="O74" s="123"/>
      <c r="P74" s="124"/>
      <c r="Q74" s="125"/>
      <c r="R74" s="126"/>
      <c r="S74" s="126"/>
      <c r="T74" s="126"/>
      <c r="U74" s="126"/>
      <c r="V74" s="123"/>
      <c r="W74" s="124"/>
      <c r="X74" s="125"/>
      <c r="Y74" s="126"/>
      <c r="Z74" s="126"/>
      <c r="AA74" s="126"/>
      <c r="AB74" s="144"/>
      <c r="AC74" s="142"/>
      <c r="AD74" s="135"/>
      <c r="AE74" s="136"/>
      <c r="AF74" s="143"/>
      <c r="AG74" s="119"/>
    </row>
    <row r="75" spans="1:33" x14ac:dyDescent="0.3">
      <c r="A75" s="139" t="s">
        <v>160</v>
      </c>
      <c r="B75" s="163">
        <v>12</v>
      </c>
      <c r="C75" s="133">
        <v>4</v>
      </c>
      <c r="D75" s="132">
        <v>7</v>
      </c>
      <c r="E75" s="130">
        <v>8</v>
      </c>
      <c r="F75" s="163">
        <v>4</v>
      </c>
      <c r="G75" s="133">
        <v>7</v>
      </c>
      <c r="H75" s="163">
        <v>3</v>
      </c>
      <c r="I75" s="133">
        <v>4</v>
      </c>
      <c r="J75" s="130">
        <v>11</v>
      </c>
      <c r="K75" s="134">
        <v>6</v>
      </c>
      <c r="L75" s="144"/>
      <c r="M75" s="142"/>
      <c r="N75" s="139"/>
      <c r="O75" s="123"/>
      <c r="P75" s="124"/>
      <c r="Q75" s="125"/>
      <c r="R75" s="126"/>
      <c r="S75" s="126"/>
      <c r="T75" s="126"/>
      <c r="U75" s="126"/>
      <c r="V75" s="123"/>
      <c r="W75" s="124"/>
      <c r="X75" s="125"/>
      <c r="Y75" s="126"/>
      <c r="Z75" s="126"/>
      <c r="AA75" s="126"/>
      <c r="AB75" s="144"/>
      <c r="AC75" s="142"/>
      <c r="AD75" s="135">
        <f>+L75+J75+H75+F75+D75+B75</f>
        <v>37</v>
      </c>
      <c r="AE75" s="136">
        <f>+M75+K75+I75+G75+E75+C75</f>
        <v>29</v>
      </c>
      <c r="AF75" s="143"/>
      <c r="AG75" s="119"/>
    </row>
    <row r="76" spans="1:33" x14ac:dyDescent="0.3">
      <c r="A76" s="139" t="s">
        <v>161</v>
      </c>
      <c r="B76" s="163">
        <v>10</v>
      </c>
      <c r="C76" s="133">
        <v>6</v>
      </c>
      <c r="D76" s="132">
        <v>6</v>
      </c>
      <c r="E76" s="130">
        <v>10</v>
      </c>
      <c r="F76" s="163">
        <v>8</v>
      </c>
      <c r="G76" s="133">
        <v>4</v>
      </c>
      <c r="H76" s="163">
        <v>8</v>
      </c>
      <c r="I76" s="133">
        <v>7</v>
      </c>
      <c r="J76" s="130">
        <v>8</v>
      </c>
      <c r="K76" s="134">
        <v>4</v>
      </c>
      <c r="L76" s="144"/>
      <c r="M76" s="142"/>
      <c r="N76" s="139"/>
      <c r="O76" s="123"/>
      <c r="P76" s="124"/>
      <c r="Q76" s="125"/>
      <c r="R76" s="126"/>
      <c r="S76" s="126"/>
      <c r="T76" s="126"/>
      <c r="U76" s="126"/>
      <c r="V76" s="123"/>
      <c r="W76" s="124"/>
      <c r="X76" s="125"/>
      <c r="Y76" s="126"/>
      <c r="Z76" s="126"/>
      <c r="AA76" s="126"/>
      <c r="AB76" s="144"/>
      <c r="AC76" s="142"/>
      <c r="AD76" s="135">
        <f>+L76+J76+H76+F76+D76+B76</f>
        <v>40</v>
      </c>
      <c r="AE76" s="136">
        <f>+M76+K76+I76+G76+E76+C76</f>
        <v>31</v>
      </c>
      <c r="AF76" s="143"/>
      <c r="AG76" s="119"/>
    </row>
    <row r="77" spans="1:33" x14ac:dyDescent="0.3">
      <c r="A77" s="139"/>
      <c r="B77" s="140"/>
      <c r="C77" s="133"/>
      <c r="D77" s="132"/>
      <c r="E77" s="130"/>
      <c r="F77" s="141"/>
      <c r="G77" s="135"/>
      <c r="H77" s="135"/>
      <c r="I77" s="133"/>
      <c r="J77" s="130"/>
      <c r="K77" s="134"/>
      <c r="L77" s="144"/>
      <c r="M77" s="142"/>
      <c r="N77" s="139"/>
      <c r="O77" s="123"/>
      <c r="P77" s="124"/>
      <c r="Q77" s="125"/>
      <c r="R77" s="126"/>
      <c r="S77" s="126"/>
      <c r="T77" s="126"/>
      <c r="U77" s="126"/>
      <c r="V77" s="123"/>
      <c r="W77" s="124"/>
      <c r="X77" s="125"/>
      <c r="Y77" s="126"/>
      <c r="Z77" s="126"/>
      <c r="AA77" s="126"/>
      <c r="AB77" s="144"/>
      <c r="AC77" s="142"/>
      <c r="AD77" s="135"/>
      <c r="AE77" s="136"/>
      <c r="AF77" s="143"/>
      <c r="AG77" s="119"/>
    </row>
    <row r="78" spans="1:33" x14ac:dyDescent="0.3">
      <c r="A78" s="120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127"/>
      <c r="M78" s="128"/>
      <c r="N78" s="139"/>
      <c r="O78" s="123"/>
      <c r="P78" s="124"/>
      <c r="Q78" s="125"/>
      <c r="R78" s="126"/>
      <c r="S78" s="126"/>
      <c r="T78" s="126"/>
      <c r="U78" s="126"/>
      <c r="V78" s="123"/>
      <c r="W78" s="124"/>
      <c r="X78" s="125"/>
      <c r="Y78" s="126"/>
      <c r="Z78" s="126"/>
      <c r="AA78" s="126"/>
      <c r="AB78" s="144"/>
      <c r="AC78" s="142"/>
      <c r="AD78" s="135"/>
      <c r="AE78" s="136"/>
      <c r="AF78" s="143"/>
      <c r="AG78" s="119"/>
    </row>
    <row r="79" spans="1:33" x14ac:dyDescent="0.3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31"/>
      <c r="M79" s="133"/>
      <c r="N79" s="139"/>
      <c r="O79" s="123"/>
      <c r="P79" s="124"/>
      <c r="Q79" s="125"/>
      <c r="R79" s="126"/>
      <c r="S79" s="126"/>
      <c r="T79" s="126"/>
      <c r="U79" s="126"/>
      <c r="V79" s="123"/>
      <c r="W79" s="124"/>
      <c r="X79" s="125"/>
      <c r="Y79" s="126"/>
      <c r="Z79" s="126"/>
      <c r="AA79" s="126"/>
      <c r="AB79" s="144"/>
      <c r="AC79" s="142"/>
      <c r="AD79" s="135"/>
      <c r="AE79" s="136"/>
      <c r="AF79" s="143"/>
      <c r="AG79" s="119"/>
    </row>
    <row r="80" spans="1:33" x14ac:dyDescent="0.3">
      <c r="A80" s="130"/>
      <c r="B80" s="127">
        <v>2015</v>
      </c>
      <c r="C80" s="128"/>
      <c r="D80" s="127">
        <v>2014</v>
      </c>
      <c r="E80" s="128"/>
      <c r="F80" s="127">
        <v>2013</v>
      </c>
      <c r="G80" s="129"/>
      <c r="H80" s="127">
        <v>2012</v>
      </c>
      <c r="I80" s="128"/>
      <c r="J80" s="127">
        <v>2011</v>
      </c>
      <c r="K80" s="128"/>
      <c r="L80" s="169" t="s">
        <v>170</v>
      </c>
      <c r="M80" s="170"/>
      <c r="N80" s="139"/>
      <c r="O80" s="123"/>
      <c r="P80" s="124"/>
      <c r="Q80" s="125"/>
      <c r="R80" s="126"/>
      <c r="S80" s="126"/>
      <c r="T80" s="126"/>
      <c r="U80" s="126"/>
      <c r="V80" s="123"/>
      <c r="W80" s="124"/>
      <c r="X80" s="125"/>
      <c r="Y80" s="126"/>
      <c r="Z80" s="126"/>
      <c r="AA80" s="126"/>
      <c r="AB80" s="144"/>
      <c r="AC80" s="142"/>
      <c r="AD80" s="135"/>
      <c r="AE80" s="136"/>
      <c r="AF80" s="143"/>
      <c r="AG80" s="119"/>
    </row>
    <row r="81" spans="1:33" x14ac:dyDescent="0.3">
      <c r="A81" s="101"/>
      <c r="B81" s="171" t="s">
        <v>171</v>
      </c>
      <c r="C81" s="172"/>
      <c r="D81" s="172"/>
      <c r="E81" s="172"/>
      <c r="F81" s="172"/>
      <c r="G81" s="172"/>
      <c r="H81" s="172"/>
      <c r="I81" s="172"/>
      <c r="J81" s="172"/>
      <c r="K81" s="170"/>
      <c r="L81" s="131"/>
      <c r="M81" s="132"/>
      <c r="N81" s="139"/>
      <c r="O81" s="123"/>
      <c r="P81" s="124"/>
      <c r="Q81" s="125"/>
      <c r="R81" s="126"/>
      <c r="S81" s="126"/>
      <c r="T81" s="126"/>
      <c r="U81" s="126"/>
      <c r="V81" s="123"/>
      <c r="W81" s="124"/>
      <c r="X81" s="125"/>
      <c r="Y81" s="126"/>
      <c r="Z81" s="126"/>
      <c r="AA81" s="126"/>
      <c r="AB81" s="144"/>
      <c r="AC81" s="142"/>
      <c r="AD81" s="135"/>
      <c r="AE81" s="136"/>
      <c r="AF81" s="143"/>
      <c r="AG81" s="119"/>
    </row>
    <row r="82" spans="1:33" x14ac:dyDescent="0.3">
      <c r="A82" s="120"/>
      <c r="B82" s="131" t="s">
        <v>156</v>
      </c>
      <c r="C82" s="99" t="s">
        <v>157</v>
      </c>
      <c r="D82" s="131" t="s">
        <v>156</v>
      </c>
      <c r="E82" s="99" t="s">
        <v>157</v>
      </c>
      <c r="F82" s="131" t="s">
        <v>156</v>
      </c>
      <c r="G82" s="99" t="s">
        <v>157</v>
      </c>
      <c r="H82" s="131" t="s">
        <v>156</v>
      </c>
      <c r="I82" s="138" t="s">
        <v>157</v>
      </c>
      <c r="J82" s="131" t="s">
        <v>156</v>
      </c>
      <c r="K82" s="99" t="s">
        <v>157</v>
      </c>
      <c r="L82" s="131" t="s">
        <v>156</v>
      </c>
      <c r="M82" s="99" t="s">
        <v>157</v>
      </c>
      <c r="N82" s="139"/>
      <c r="O82" s="123"/>
      <c r="P82" s="124"/>
      <c r="Q82" s="125"/>
      <c r="R82" s="126"/>
      <c r="S82" s="126"/>
      <c r="T82" s="126"/>
      <c r="U82" s="126"/>
      <c r="V82" s="123"/>
      <c r="W82" s="124"/>
      <c r="X82" s="125"/>
      <c r="Y82" s="126"/>
      <c r="Z82" s="126"/>
      <c r="AA82" s="126"/>
      <c r="AB82" s="144"/>
      <c r="AC82" s="142"/>
      <c r="AD82" s="135"/>
      <c r="AE82" s="136"/>
      <c r="AF82" s="143"/>
      <c r="AG82" s="119"/>
    </row>
    <row r="83" spans="1:33" x14ac:dyDescent="0.3">
      <c r="A83" s="130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141"/>
      <c r="M83" s="133"/>
      <c r="N83" s="139"/>
      <c r="O83" s="123"/>
      <c r="P83" s="124"/>
      <c r="Q83" s="125"/>
      <c r="R83" s="126"/>
      <c r="S83" s="126"/>
      <c r="T83" s="126"/>
      <c r="U83" s="126"/>
      <c r="V83" s="123"/>
      <c r="W83" s="124"/>
      <c r="X83" s="125"/>
      <c r="Y83" s="126"/>
      <c r="Z83" s="126"/>
      <c r="AA83" s="126"/>
      <c r="AB83" s="144"/>
      <c r="AC83" s="142"/>
      <c r="AD83" s="135"/>
      <c r="AE83" s="136"/>
      <c r="AF83" s="143"/>
      <c r="AG83" s="119"/>
    </row>
    <row r="84" spans="1:33" x14ac:dyDescent="0.3">
      <c r="A84" s="130" t="s">
        <v>160</v>
      </c>
      <c r="B84" s="140">
        <v>11</v>
      </c>
      <c r="C84" s="133">
        <v>5</v>
      </c>
      <c r="D84" s="132">
        <v>4</v>
      </c>
      <c r="E84" s="130">
        <v>11</v>
      </c>
      <c r="F84" s="141">
        <v>7</v>
      </c>
      <c r="G84" s="135">
        <v>4</v>
      </c>
      <c r="H84" s="141">
        <v>1</v>
      </c>
      <c r="I84" s="133">
        <v>6</v>
      </c>
      <c r="J84" s="130">
        <v>13</v>
      </c>
      <c r="K84" s="134">
        <v>4</v>
      </c>
      <c r="L84" s="141">
        <f>+J84+H84+F84+D84+B84</f>
        <v>36</v>
      </c>
      <c r="M84" s="133">
        <f>+C84+E84+G84+I84+K84</f>
        <v>30</v>
      </c>
      <c r="N84" s="139"/>
      <c r="O84" s="123"/>
      <c r="P84" s="124"/>
      <c r="Q84" s="125"/>
      <c r="R84" s="126"/>
      <c r="S84" s="126"/>
      <c r="T84" s="126"/>
      <c r="U84" s="126"/>
      <c r="V84" s="123"/>
      <c r="W84" s="124"/>
      <c r="X84" s="125"/>
      <c r="Y84" s="126"/>
      <c r="Z84" s="126"/>
      <c r="AA84" s="126"/>
      <c r="AB84" s="144"/>
      <c r="AC84" s="142"/>
      <c r="AD84" s="135"/>
      <c r="AE84" s="136"/>
      <c r="AF84" s="143"/>
      <c r="AG84" s="119"/>
    </row>
    <row r="85" spans="1:33" x14ac:dyDescent="0.3">
      <c r="A85" s="130" t="s">
        <v>161</v>
      </c>
      <c r="B85" s="140">
        <v>10</v>
      </c>
      <c r="C85" s="133">
        <v>6</v>
      </c>
      <c r="D85" s="132">
        <v>11</v>
      </c>
      <c r="E85" s="130">
        <v>5</v>
      </c>
      <c r="F85" s="141">
        <v>8</v>
      </c>
      <c r="G85" s="135">
        <v>4</v>
      </c>
      <c r="H85" s="141">
        <v>10</v>
      </c>
      <c r="I85" s="133">
        <v>5</v>
      </c>
      <c r="J85" s="130">
        <v>7</v>
      </c>
      <c r="K85" s="134">
        <v>5</v>
      </c>
      <c r="L85" s="141">
        <f>+J85+H85+F85+D85+B85</f>
        <v>46</v>
      </c>
      <c r="M85" s="133">
        <f>+C85+E85+G85+I85+K85</f>
        <v>25</v>
      </c>
      <c r="N85" s="139"/>
      <c r="O85" s="123"/>
      <c r="P85" s="124"/>
      <c r="Q85" s="125"/>
      <c r="R85" s="126"/>
      <c r="S85" s="126"/>
      <c r="T85" s="126"/>
      <c r="U85" s="126"/>
      <c r="V85" s="123"/>
      <c r="W85" s="124"/>
      <c r="X85" s="125"/>
      <c r="Y85" s="126"/>
      <c r="Z85" s="126"/>
      <c r="AA85" s="126"/>
      <c r="AB85" s="144"/>
      <c r="AC85" s="142"/>
      <c r="AD85" s="135"/>
      <c r="AE85" s="136"/>
      <c r="AF85" s="143"/>
      <c r="AG85" s="119"/>
    </row>
    <row r="86" spans="1:33" x14ac:dyDescent="0.3">
      <c r="A86" s="130" t="s">
        <v>162</v>
      </c>
      <c r="B86" s="140">
        <v>6</v>
      </c>
      <c r="C86" s="133">
        <v>0</v>
      </c>
      <c r="D86" s="132">
        <v>4</v>
      </c>
      <c r="E86" s="130">
        <v>2</v>
      </c>
      <c r="F86" s="141">
        <v>3</v>
      </c>
      <c r="G86" s="135">
        <v>2</v>
      </c>
      <c r="H86" s="141">
        <v>4</v>
      </c>
      <c r="I86" s="133">
        <v>2</v>
      </c>
      <c r="J86" s="130">
        <v>3</v>
      </c>
      <c r="K86" s="134">
        <v>0</v>
      </c>
      <c r="L86" s="141">
        <f>+J86+H86+F86+D86+B86</f>
        <v>20</v>
      </c>
      <c r="M86" s="133">
        <f>+C86+E86+G86+I86+K86</f>
        <v>6</v>
      </c>
      <c r="N86" s="139"/>
      <c r="O86" s="123"/>
      <c r="P86" s="124"/>
      <c r="Q86" s="125"/>
      <c r="R86" s="126"/>
      <c r="S86" s="126"/>
      <c r="T86" s="126"/>
      <c r="U86" s="126"/>
      <c r="V86" s="123"/>
      <c r="W86" s="124"/>
      <c r="X86" s="125"/>
      <c r="Y86" s="126"/>
      <c r="Z86" s="126"/>
      <c r="AA86" s="126"/>
      <c r="AB86" s="144"/>
      <c r="AC86" s="142"/>
      <c r="AD86" s="135"/>
      <c r="AE86" s="136"/>
      <c r="AF86" s="143"/>
      <c r="AG86" s="119"/>
    </row>
    <row r="87" spans="1:33" x14ac:dyDescent="0.3">
      <c r="A87" s="149" t="s">
        <v>163</v>
      </c>
      <c r="B87" s="146">
        <v>2</v>
      </c>
      <c r="C87" s="147">
        <v>0</v>
      </c>
      <c r="D87" s="148">
        <v>1</v>
      </c>
      <c r="E87" s="149">
        <v>0</v>
      </c>
      <c r="F87" s="150">
        <v>4</v>
      </c>
      <c r="G87" s="151">
        <v>3</v>
      </c>
      <c r="H87" s="150">
        <v>5</v>
      </c>
      <c r="I87" s="147">
        <v>2</v>
      </c>
      <c r="J87" s="149">
        <v>3</v>
      </c>
      <c r="K87" s="152">
        <v>0</v>
      </c>
      <c r="L87" s="141">
        <f>+J87+H87+F87+D87+B87</f>
        <v>15</v>
      </c>
      <c r="M87" s="133">
        <f>+C87+E87+G87+I87+K87</f>
        <v>5</v>
      </c>
      <c r="N87" s="139"/>
      <c r="O87" s="123"/>
      <c r="P87" s="124"/>
      <c r="Q87" s="125"/>
      <c r="R87" s="126"/>
      <c r="S87" s="126"/>
      <c r="T87" s="126"/>
      <c r="U87" s="126"/>
      <c r="V87" s="123"/>
      <c r="W87" s="124"/>
      <c r="X87" s="125"/>
      <c r="Y87" s="126"/>
      <c r="Z87" s="126"/>
      <c r="AA87" s="126"/>
      <c r="AB87" s="144"/>
      <c r="AC87" s="142"/>
      <c r="AD87" s="135"/>
      <c r="AE87" s="136"/>
      <c r="AF87" s="143"/>
      <c r="AG87" s="119"/>
    </row>
    <row r="88" spans="1:33" x14ac:dyDescent="0.3">
      <c r="A88" s="130" t="s">
        <v>154</v>
      </c>
      <c r="B88" s="140">
        <f>+SUM(B81:B87)</f>
        <v>29</v>
      </c>
      <c r="C88" s="133">
        <f t="shared" ref="C88:H88" si="6">+SUM(C84:C87)</f>
        <v>11</v>
      </c>
      <c r="D88" s="163">
        <f t="shared" si="6"/>
        <v>20</v>
      </c>
      <c r="E88" s="133">
        <f t="shared" si="6"/>
        <v>18</v>
      </c>
      <c r="F88" s="163">
        <f t="shared" si="6"/>
        <v>22</v>
      </c>
      <c r="G88" s="133">
        <f t="shared" si="6"/>
        <v>13</v>
      </c>
      <c r="H88" s="163">
        <f t="shared" si="6"/>
        <v>20</v>
      </c>
      <c r="I88" s="133">
        <f>+SUM(I81:I87)</f>
        <v>15</v>
      </c>
      <c r="J88" s="163">
        <f>+SUM(J84:J87)</f>
        <v>26</v>
      </c>
      <c r="K88" s="133">
        <f>+SUM(K84:K87)</f>
        <v>9</v>
      </c>
      <c r="L88" s="141">
        <f>+J88+H88+F88+D88+B88</f>
        <v>117</v>
      </c>
      <c r="M88" s="133">
        <f>+C88+E88+G88+I88+K88</f>
        <v>66</v>
      </c>
      <c r="N88" s="139"/>
      <c r="O88" s="123"/>
      <c r="P88" s="124"/>
      <c r="Q88" s="125"/>
      <c r="R88" s="126"/>
      <c r="S88" s="126"/>
      <c r="T88" s="126"/>
      <c r="U88" s="126"/>
      <c r="V88" s="123"/>
      <c r="W88" s="124"/>
      <c r="X88" s="125"/>
      <c r="Y88" s="126"/>
      <c r="Z88" s="126"/>
      <c r="AA88" s="126"/>
      <c r="AB88" s="144"/>
      <c r="AC88" s="142"/>
      <c r="AD88" s="135"/>
      <c r="AE88" s="136"/>
      <c r="AF88" s="143"/>
      <c r="AG88" s="119"/>
    </row>
    <row r="89" spans="1:33" x14ac:dyDescent="0.3">
      <c r="A89" s="101"/>
      <c r="B89" s="97"/>
      <c r="C89" s="98"/>
      <c r="D89" s="99"/>
      <c r="E89" s="101"/>
      <c r="H89" s="117"/>
      <c r="I89" s="122"/>
      <c r="J89" s="101"/>
      <c r="K89" s="102"/>
      <c r="L89" s="117"/>
      <c r="M89" s="122"/>
      <c r="N89" s="139"/>
      <c r="O89" s="123"/>
      <c r="P89" s="124"/>
      <c r="Q89" s="125"/>
      <c r="R89" s="126"/>
      <c r="S89" s="126"/>
      <c r="T89" s="126"/>
      <c r="U89" s="126"/>
      <c r="V89" s="123"/>
      <c r="W89" s="124"/>
      <c r="X89" s="125"/>
      <c r="Y89" s="126"/>
      <c r="Z89" s="126"/>
      <c r="AA89" s="126"/>
      <c r="AB89" s="144"/>
      <c r="AC89" s="142"/>
      <c r="AD89" s="135"/>
      <c r="AE89" s="136"/>
      <c r="AF89" s="143"/>
      <c r="AG89" s="119"/>
    </row>
    <row r="90" spans="1:33" x14ac:dyDescent="0.3">
      <c r="A90" s="100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117"/>
      <c r="M90" s="122"/>
      <c r="N90" s="139"/>
      <c r="O90" s="123"/>
      <c r="P90" s="124"/>
      <c r="Q90" s="125"/>
      <c r="R90" s="126"/>
      <c r="S90" s="126"/>
      <c r="T90" s="126"/>
      <c r="U90" s="126"/>
      <c r="V90" s="123"/>
      <c r="W90" s="124"/>
      <c r="X90" s="125"/>
      <c r="Y90" s="126"/>
      <c r="Z90" s="126"/>
      <c r="AA90" s="126"/>
      <c r="AB90" s="144"/>
      <c r="AC90" s="142"/>
      <c r="AD90" s="135"/>
      <c r="AE90" s="136"/>
      <c r="AF90" s="143"/>
      <c r="AG90" s="119"/>
    </row>
    <row r="91" spans="1:33" x14ac:dyDescent="0.3">
      <c r="A91" s="100"/>
      <c r="B91" s="127">
        <v>2015</v>
      </c>
      <c r="C91" s="128"/>
      <c r="D91" s="127">
        <v>2014</v>
      </c>
      <c r="E91" s="128"/>
      <c r="F91" s="127">
        <v>2013</v>
      </c>
      <c r="G91" s="129"/>
      <c r="H91" s="127">
        <v>2012</v>
      </c>
      <c r="I91" s="128"/>
      <c r="J91" s="127">
        <v>2011</v>
      </c>
      <c r="K91" s="128"/>
      <c r="L91" s="144"/>
      <c r="M91" s="142"/>
      <c r="N91" s="139"/>
      <c r="O91" s="123"/>
      <c r="P91" s="124"/>
      <c r="Q91" s="125"/>
      <c r="R91" s="126"/>
      <c r="S91" s="126"/>
      <c r="T91" s="126"/>
      <c r="U91" s="126"/>
      <c r="V91" s="123"/>
      <c r="W91" s="124"/>
      <c r="X91" s="125"/>
      <c r="Y91" s="126"/>
      <c r="Z91" s="126"/>
      <c r="AA91" s="126"/>
      <c r="AB91" s="144"/>
      <c r="AC91" s="142"/>
      <c r="AD91" s="135"/>
      <c r="AE91" s="136"/>
      <c r="AF91" s="143"/>
      <c r="AG91" s="119"/>
    </row>
    <row r="92" spans="1:33" x14ac:dyDescent="0.3">
      <c r="A92" s="100"/>
      <c r="B92" s="171" t="s">
        <v>19</v>
      </c>
      <c r="C92" s="172"/>
      <c r="D92" s="172"/>
      <c r="E92" s="172"/>
      <c r="F92" s="172"/>
      <c r="G92" s="172"/>
      <c r="H92" s="172"/>
      <c r="I92" s="172"/>
      <c r="J92" s="172"/>
      <c r="K92" s="170"/>
      <c r="L92" s="144"/>
      <c r="M92" s="142"/>
      <c r="N92" s="139"/>
      <c r="O92" s="123"/>
      <c r="P92" s="124"/>
      <c r="Q92" s="125"/>
      <c r="R92" s="126"/>
      <c r="S92" s="126"/>
      <c r="T92" s="126"/>
      <c r="U92" s="126"/>
      <c r="V92" s="123"/>
      <c r="W92" s="124"/>
      <c r="X92" s="125"/>
      <c r="Y92" s="126"/>
      <c r="Z92" s="126"/>
      <c r="AA92" s="126"/>
      <c r="AB92" s="144"/>
      <c r="AC92" s="142"/>
      <c r="AD92" s="135"/>
      <c r="AE92" s="136"/>
      <c r="AF92" s="143"/>
      <c r="AG92" s="119"/>
    </row>
    <row r="93" spans="1:33" x14ac:dyDescent="0.3">
      <c r="A93" s="101"/>
      <c r="B93" s="101" t="s">
        <v>166</v>
      </c>
      <c r="C93" s="102" t="s">
        <v>167</v>
      </c>
      <c r="D93" s="101" t="s">
        <v>166</v>
      </c>
      <c r="E93" s="102" t="s">
        <v>167</v>
      </c>
      <c r="F93" s="101" t="s">
        <v>166</v>
      </c>
      <c r="G93" s="102" t="s">
        <v>167</v>
      </c>
      <c r="H93" s="101" t="s">
        <v>166</v>
      </c>
      <c r="I93" s="102" t="s">
        <v>167</v>
      </c>
      <c r="J93" s="101" t="s">
        <v>166</v>
      </c>
      <c r="K93" s="102" t="s">
        <v>167</v>
      </c>
      <c r="L93" s="144"/>
      <c r="M93" s="142"/>
      <c r="N93" s="139"/>
      <c r="O93" s="123"/>
      <c r="P93" s="124"/>
      <c r="Q93" s="125"/>
      <c r="R93" s="126"/>
      <c r="S93" s="126"/>
      <c r="T93" s="126"/>
      <c r="U93" s="126"/>
      <c r="V93" s="123"/>
      <c r="W93" s="124"/>
      <c r="X93" s="125"/>
      <c r="Y93" s="126"/>
      <c r="Z93" s="126"/>
      <c r="AA93" s="126"/>
      <c r="AB93" s="144"/>
      <c r="AC93" s="142"/>
      <c r="AD93" s="135"/>
      <c r="AE93" s="136"/>
      <c r="AF93" s="143"/>
      <c r="AG93" s="119"/>
    </row>
    <row r="94" spans="1:33" x14ac:dyDescent="0.3">
      <c r="A94" s="130"/>
      <c r="B94" s="140"/>
      <c r="C94" s="133"/>
      <c r="D94" s="132"/>
      <c r="E94" s="130"/>
      <c r="F94" s="141"/>
      <c r="G94" s="135"/>
      <c r="H94" s="135"/>
      <c r="I94" s="133"/>
      <c r="J94" s="130"/>
      <c r="K94" s="134"/>
      <c r="L94" s="144"/>
      <c r="M94" s="142"/>
      <c r="N94" s="139"/>
      <c r="O94" s="123"/>
      <c r="P94" s="124"/>
      <c r="Q94" s="125"/>
      <c r="R94" s="126"/>
      <c r="S94" s="126"/>
      <c r="T94" s="126"/>
      <c r="U94" s="126"/>
      <c r="V94" s="123"/>
      <c r="W94" s="124"/>
      <c r="X94" s="125"/>
      <c r="Y94" s="126"/>
      <c r="Z94" s="126"/>
      <c r="AA94" s="126"/>
      <c r="AB94" s="144"/>
      <c r="AC94" s="142"/>
      <c r="AD94" s="135"/>
      <c r="AE94" s="136"/>
      <c r="AF94" s="143"/>
      <c r="AG94" s="119"/>
    </row>
    <row r="95" spans="1:33" x14ac:dyDescent="0.3">
      <c r="A95" s="134" t="s">
        <v>160</v>
      </c>
      <c r="B95" s="163">
        <v>10</v>
      </c>
      <c r="C95" s="125">
        <v>4</v>
      </c>
      <c r="D95" s="124">
        <v>6</v>
      </c>
      <c r="E95" s="134">
        <v>10</v>
      </c>
      <c r="F95" s="163">
        <v>5</v>
      </c>
      <c r="G95" s="125">
        <v>5</v>
      </c>
      <c r="H95" s="163">
        <v>5</v>
      </c>
      <c r="I95" s="125">
        <v>5</v>
      </c>
      <c r="J95" s="134">
        <v>9</v>
      </c>
      <c r="K95" s="134">
        <v>7</v>
      </c>
      <c r="L95" s="141">
        <f>+J95+H95+F95+D95+B95</f>
        <v>35</v>
      </c>
      <c r="M95" s="133">
        <f>+C95+E95+G95+I95+K95</f>
        <v>31</v>
      </c>
      <c r="N95" s="139"/>
      <c r="O95" s="123"/>
      <c r="P95" s="124"/>
      <c r="Q95" s="125"/>
      <c r="R95" s="126"/>
      <c r="S95" s="126"/>
      <c r="T95" s="126"/>
      <c r="U95" s="126"/>
      <c r="V95" s="123"/>
      <c r="W95" s="124"/>
      <c r="X95" s="125"/>
      <c r="Y95" s="126"/>
      <c r="Z95" s="126"/>
      <c r="AA95" s="126"/>
      <c r="AB95" s="144"/>
      <c r="AC95" s="142"/>
      <c r="AD95" s="135"/>
      <c r="AE95" s="136"/>
      <c r="AF95" s="143"/>
      <c r="AG95" s="119"/>
    </row>
    <row r="96" spans="1:33" x14ac:dyDescent="0.3">
      <c r="A96" s="134" t="s">
        <v>161</v>
      </c>
      <c r="B96" s="163">
        <v>13</v>
      </c>
      <c r="C96" s="125">
        <v>2</v>
      </c>
      <c r="D96" s="124">
        <v>4</v>
      </c>
      <c r="E96" s="134">
        <v>6</v>
      </c>
      <c r="F96" s="163">
        <v>3</v>
      </c>
      <c r="G96" s="125">
        <v>2</v>
      </c>
      <c r="H96" s="163">
        <v>5</v>
      </c>
      <c r="I96" s="125">
        <v>3</v>
      </c>
      <c r="J96" s="134">
        <v>6</v>
      </c>
      <c r="K96" s="134">
        <v>4</v>
      </c>
      <c r="L96" s="141">
        <f>+J96+H96+F96+D96+B96</f>
        <v>31</v>
      </c>
      <c r="M96" s="133">
        <f>+C96+E96+G96+I96+K96</f>
        <v>17</v>
      </c>
      <c r="N96" s="139"/>
      <c r="O96" s="123"/>
      <c r="P96" s="124"/>
      <c r="Q96" s="125"/>
      <c r="R96" s="126"/>
      <c r="S96" s="126"/>
      <c r="T96" s="126"/>
      <c r="U96" s="126"/>
      <c r="V96" s="123"/>
      <c r="W96" s="124"/>
      <c r="X96" s="125"/>
      <c r="Y96" s="126"/>
      <c r="Z96" s="126"/>
      <c r="AA96" s="126"/>
      <c r="AB96" s="144"/>
      <c r="AC96" s="142"/>
      <c r="AD96" s="135"/>
      <c r="AE96" s="136"/>
      <c r="AF96" s="143"/>
      <c r="AG96" s="119"/>
    </row>
    <row r="97" spans="1:33" x14ac:dyDescent="0.3">
      <c r="A97" s="134" t="s">
        <v>162</v>
      </c>
      <c r="B97" s="163">
        <v>4</v>
      </c>
      <c r="C97" s="125">
        <v>3</v>
      </c>
      <c r="D97" s="124">
        <v>2</v>
      </c>
      <c r="E97" s="134">
        <v>2</v>
      </c>
      <c r="F97" s="163">
        <v>7</v>
      </c>
      <c r="G97" s="125">
        <v>3</v>
      </c>
      <c r="H97" s="163">
        <v>2</v>
      </c>
      <c r="I97" s="125">
        <v>4</v>
      </c>
      <c r="J97" s="134">
        <v>4</v>
      </c>
      <c r="K97" s="134">
        <v>0</v>
      </c>
      <c r="L97" s="141">
        <f>+J97+H97+F97+D97+B97</f>
        <v>19</v>
      </c>
      <c r="M97" s="133">
        <f>+C97+E97+G97+I97+K97</f>
        <v>12</v>
      </c>
      <c r="N97" s="139"/>
      <c r="O97" s="123"/>
      <c r="P97" s="124"/>
      <c r="Q97" s="125"/>
      <c r="R97" s="126"/>
      <c r="S97" s="126"/>
      <c r="T97" s="126"/>
      <c r="U97" s="126"/>
      <c r="V97" s="123"/>
      <c r="W97" s="124"/>
      <c r="X97" s="125"/>
      <c r="Y97" s="126"/>
      <c r="Z97" s="126"/>
      <c r="AA97" s="126"/>
      <c r="AB97" s="144"/>
      <c r="AC97" s="142"/>
      <c r="AD97" s="135"/>
      <c r="AE97" s="136"/>
      <c r="AF97" s="143"/>
      <c r="AG97" s="119"/>
    </row>
    <row r="98" spans="1:33" x14ac:dyDescent="0.3">
      <c r="A98" s="152" t="s">
        <v>163</v>
      </c>
      <c r="B98" s="166">
        <v>3</v>
      </c>
      <c r="C98" s="154">
        <v>1</v>
      </c>
      <c r="D98" s="155">
        <v>6</v>
      </c>
      <c r="E98" s="152">
        <v>2</v>
      </c>
      <c r="F98" s="166">
        <v>4</v>
      </c>
      <c r="G98" s="154">
        <v>6</v>
      </c>
      <c r="H98" s="166">
        <v>7</v>
      </c>
      <c r="I98" s="154">
        <v>4</v>
      </c>
      <c r="J98" s="152">
        <v>5</v>
      </c>
      <c r="K98" s="152">
        <v>0</v>
      </c>
      <c r="L98" s="141">
        <f>+J98+H98+F98+D98+B98</f>
        <v>25</v>
      </c>
      <c r="M98" s="133">
        <f>+C98+E98+G98+I98+K98</f>
        <v>13</v>
      </c>
      <c r="N98" s="139"/>
      <c r="O98" s="123"/>
      <c r="P98" s="124"/>
      <c r="Q98" s="125"/>
      <c r="R98" s="126"/>
      <c r="S98" s="126"/>
      <c r="T98" s="126"/>
      <c r="U98" s="126"/>
      <c r="V98" s="123"/>
      <c r="W98" s="124"/>
      <c r="X98" s="125"/>
      <c r="Y98" s="126"/>
      <c r="Z98" s="126"/>
      <c r="AA98" s="126"/>
      <c r="AB98" s="144"/>
      <c r="AC98" s="142"/>
      <c r="AD98" s="135"/>
      <c r="AE98" s="136"/>
      <c r="AF98" s="143"/>
      <c r="AG98" s="119"/>
    </row>
    <row r="99" spans="1:33" x14ac:dyDescent="0.3">
      <c r="A99" s="130" t="s">
        <v>154</v>
      </c>
      <c r="B99" s="163">
        <f t="shared" ref="B99:K99" si="7">+SUM(B95:B98)</f>
        <v>30</v>
      </c>
      <c r="C99" s="125">
        <f t="shared" si="7"/>
        <v>10</v>
      </c>
      <c r="D99" s="163">
        <f t="shared" si="7"/>
        <v>18</v>
      </c>
      <c r="E99" s="125">
        <f t="shared" si="7"/>
        <v>20</v>
      </c>
      <c r="F99" s="163">
        <f t="shared" si="7"/>
        <v>19</v>
      </c>
      <c r="G99" s="125">
        <f t="shared" si="7"/>
        <v>16</v>
      </c>
      <c r="H99" s="163">
        <f t="shared" si="7"/>
        <v>19</v>
      </c>
      <c r="I99" s="125">
        <f t="shared" si="7"/>
        <v>16</v>
      </c>
      <c r="J99" s="134">
        <f t="shared" si="7"/>
        <v>24</v>
      </c>
      <c r="K99" s="134">
        <f t="shared" si="7"/>
        <v>11</v>
      </c>
      <c r="L99" s="141">
        <f>+J99+H99+F99+D99+B99</f>
        <v>110</v>
      </c>
      <c r="M99" s="133">
        <f>+C99+E99+G99+I99+K99</f>
        <v>73</v>
      </c>
      <c r="N99" s="139"/>
      <c r="O99" s="123"/>
      <c r="P99" s="124"/>
      <c r="Q99" s="125"/>
      <c r="R99" s="126"/>
      <c r="S99" s="126"/>
      <c r="T99" s="126"/>
      <c r="U99" s="126"/>
      <c r="V99" s="123"/>
      <c r="W99" s="124"/>
      <c r="X99" s="125"/>
      <c r="Y99" s="126"/>
      <c r="Z99" s="126"/>
      <c r="AA99" s="126"/>
      <c r="AB99" s="144"/>
      <c r="AC99" s="142"/>
      <c r="AD99" s="135"/>
      <c r="AE99" s="136"/>
      <c r="AF99" s="143"/>
      <c r="AG99" s="119"/>
    </row>
    <row r="100" spans="1:33" x14ac:dyDescent="0.3">
      <c r="A100" s="134"/>
      <c r="B100" s="163"/>
      <c r="C100" s="125"/>
      <c r="D100" s="124"/>
      <c r="E100" s="134"/>
      <c r="F100" s="163"/>
      <c r="G100" s="125"/>
      <c r="H100" s="163"/>
      <c r="I100" s="125"/>
      <c r="J100" s="134"/>
      <c r="K100" s="134"/>
      <c r="L100" s="144"/>
      <c r="M100" s="142"/>
      <c r="N100" s="139"/>
      <c r="O100" s="123"/>
      <c r="P100" s="124"/>
      <c r="Q100" s="125"/>
      <c r="R100" s="126"/>
      <c r="S100" s="126"/>
      <c r="T100" s="126"/>
      <c r="U100" s="126"/>
      <c r="V100" s="123"/>
      <c r="W100" s="124"/>
      <c r="X100" s="125"/>
      <c r="Y100" s="126"/>
      <c r="Z100" s="126"/>
      <c r="AA100" s="126"/>
      <c r="AB100" s="144"/>
      <c r="AC100" s="142"/>
      <c r="AD100" s="135"/>
      <c r="AE100" s="136"/>
      <c r="AF100" s="143"/>
      <c r="AG100" s="119"/>
    </row>
    <row r="101" spans="1:33" x14ac:dyDescent="0.3">
      <c r="A101" s="100"/>
      <c r="B101" s="127">
        <v>2015</v>
      </c>
      <c r="C101" s="128"/>
      <c r="D101" s="127">
        <v>2014</v>
      </c>
      <c r="E101" s="128"/>
      <c r="F101" s="127">
        <v>2013</v>
      </c>
      <c r="G101" s="129"/>
      <c r="H101" s="127">
        <v>2012</v>
      </c>
      <c r="I101" s="128"/>
      <c r="J101" s="127">
        <v>2011</v>
      </c>
      <c r="K101" s="128"/>
      <c r="L101" s="144"/>
      <c r="M101" s="142"/>
      <c r="N101" s="139"/>
      <c r="O101" s="123"/>
      <c r="P101" s="124"/>
      <c r="Q101" s="125"/>
      <c r="R101" s="126"/>
      <c r="S101" s="126"/>
      <c r="T101" s="126"/>
      <c r="U101" s="126"/>
      <c r="V101" s="123"/>
      <c r="W101" s="124"/>
      <c r="X101" s="125"/>
      <c r="Y101" s="126"/>
      <c r="Z101" s="126"/>
      <c r="AA101" s="126"/>
      <c r="AB101" s="144"/>
      <c r="AC101" s="142"/>
      <c r="AD101" s="135"/>
      <c r="AE101" s="136"/>
      <c r="AF101" s="143"/>
      <c r="AG101" s="119"/>
    </row>
    <row r="102" spans="1:33" x14ac:dyDescent="0.3">
      <c r="A102" s="100"/>
      <c r="B102" s="171" t="s">
        <v>172</v>
      </c>
      <c r="C102" s="172"/>
      <c r="D102" s="172"/>
      <c r="E102" s="172"/>
      <c r="F102" s="172"/>
      <c r="G102" s="172"/>
      <c r="H102" s="172"/>
      <c r="I102" s="172"/>
      <c r="J102" s="172"/>
      <c r="K102" s="170"/>
      <c r="L102" s="81"/>
      <c r="M102" s="81"/>
      <c r="N102" s="139"/>
      <c r="O102" s="123"/>
      <c r="P102" s="124"/>
      <c r="Q102" s="125"/>
      <c r="R102" s="126"/>
      <c r="S102" s="126"/>
      <c r="T102" s="126"/>
      <c r="U102" s="126"/>
      <c r="V102" s="123"/>
      <c r="W102" s="124"/>
      <c r="X102" s="125"/>
      <c r="Y102" s="126"/>
      <c r="Z102" s="126"/>
      <c r="AA102" s="126"/>
      <c r="AB102" s="144"/>
      <c r="AC102" s="142"/>
      <c r="AD102" s="135"/>
      <c r="AE102" s="136"/>
      <c r="AF102" s="143"/>
      <c r="AG102" s="119"/>
    </row>
    <row r="103" spans="1:33" x14ac:dyDescent="0.3">
      <c r="A103" s="134"/>
      <c r="B103" s="163"/>
      <c r="C103" s="133"/>
      <c r="D103" s="132"/>
      <c r="E103" s="130"/>
      <c r="F103" s="163"/>
      <c r="G103" s="133"/>
      <c r="H103" s="163"/>
      <c r="I103" s="133"/>
      <c r="J103" s="130"/>
      <c r="K103" s="134"/>
      <c r="L103" s="81"/>
      <c r="M103" s="81"/>
      <c r="N103" s="139"/>
      <c r="O103" s="123"/>
      <c r="P103" s="124"/>
      <c r="Q103" s="125"/>
      <c r="R103" s="126"/>
      <c r="S103" s="126"/>
      <c r="T103" s="126"/>
      <c r="U103" s="126"/>
      <c r="V103" s="123"/>
      <c r="W103" s="124"/>
      <c r="X103" s="125"/>
      <c r="Y103" s="126"/>
      <c r="Z103" s="126"/>
      <c r="AA103" s="126"/>
      <c r="AB103" s="144"/>
      <c r="AC103" s="142"/>
      <c r="AD103" s="135"/>
      <c r="AE103" s="136"/>
      <c r="AF103" s="143"/>
      <c r="AG103" s="119"/>
    </row>
    <row r="104" spans="1:33" x14ac:dyDescent="0.3">
      <c r="A104" s="134"/>
      <c r="B104" s="101" t="s">
        <v>166</v>
      </c>
      <c r="C104" s="102" t="s">
        <v>167</v>
      </c>
      <c r="D104" s="101" t="s">
        <v>166</v>
      </c>
      <c r="E104" s="102" t="s">
        <v>167</v>
      </c>
      <c r="F104" s="101" t="s">
        <v>166</v>
      </c>
      <c r="G104" s="102" t="s">
        <v>167</v>
      </c>
      <c r="H104" s="101" t="s">
        <v>166</v>
      </c>
      <c r="I104" s="102" t="s">
        <v>167</v>
      </c>
      <c r="J104" s="101" t="s">
        <v>166</v>
      </c>
      <c r="K104" s="102" t="s">
        <v>167</v>
      </c>
      <c r="L104" s="81"/>
      <c r="M104" s="81"/>
      <c r="N104" s="139"/>
      <c r="O104" s="123"/>
      <c r="P104" s="124"/>
      <c r="Q104" s="125"/>
      <c r="R104" s="126"/>
      <c r="S104" s="126"/>
      <c r="T104" s="126"/>
      <c r="U104" s="126"/>
      <c r="V104" s="123"/>
      <c r="W104" s="124"/>
      <c r="X104" s="125"/>
      <c r="Y104" s="126"/>
      <c r="Z104" s="126"/>
      <c r="AA104" s="126"/>
      <c r="AB104" s="144"/>
      <c r="AC104" s="142"/>
      <c r="AD104" s="135"/>
      <c r="AE104" s="136"/>
      <c r="AF104" s="143"/>
      <c r="AG104" s="119"/>
    </row>
    <row r="105" spans="1:33" x14ac:dyDescent="0.3">
      <c r="A105" s="130" t="s">
        <v>160</v>
      </c>
      <c r="B105" s="163">
        <v>12</v>
      </c>
      <c r="C105" s="133">
        <v>4</v>
      </c>
      <c r="D105" s="132">
        <v>7</v>
      </c>
      <c r="E105" s="130">
        <v>8</v>
      </c>
      <c r="F105" s="163">
        <v>4</v>
      </c>
      <c r="G105" s="133">
        <v>7</v>
      </c>
      <c r="H105" s="163">
        <v>3</v>
      </c>
      <c r="I105" s="133">
        <v>4</v>
      </c>
      <c r="J105" s="130">
        <v>11</v>
      </c>
      <c r="K105" s="134">
        <v>6</v>
      </c>
      <c r="L105" s="141">
        <f>+J105+H105+F105+D105+B105</f>
        <v>37</v>
      </c>
      <c r="M105" s="133">
        <f>+C105+E105+G105+I105+K105</f>
        <v>29</v>
      </c>
      <c r="N105" s="139"/>
      <c r="O105" s="123"/>
      <c r="P105" s="124"/>
      <c r="Q105" s="125"/>
      <c r="R105" s="126"/>
      <c r="S105" s="126"/>
      <c r="T105" s="126"/>
      <c r="U105" s="126"/>
      <c r="V105" s="123"/>
      <c r="W105" s="124"/>
      <c r="X105" s="125"/>
      <c r="Y105" s="126"/>
      <c r="Z105" s="126"/>
      <c r="AA105" s="126"/>
      <c r="AB105" s="144"/>
      <c r="AC105" s="142"/>
      <c r="AD105" s="135"/>
      <c r="AE105" s="136"/>
      <c r="AF105" s="143"/>
      <c r="AG105" s="119"/>
    </row>
    <row r="106" spans="1:33" x14ac:dyDescent="0.3">
      <c r="A106" s="130" t="s">
        <v>161</v>
      </c>
      <c r="B106" s="163">
        <v>10</v>
      </c>
      <c r="C106" s="133">
        <v>6</v>
      </c>
      <c r="D106" s="132">
        <v>6</v>
      </c>
      <c r="E106" s="130">
        <v>10</v>
      </c>
      <c r="F106" s="163">
        <v>8</v>
      </c>
      <c r="G106" s="133">
        <v>4</v>
      </c>
      <c r="H106" s="163">
        <v>8</v>
      </c>
      <c r="I106" s="133">
        <v>7</v>
      </c>
      <c r="J106" s="130">
        <v>8</v>
      </c>
      <c r="K106" s="134">
        <v>4</v>
      </c>
      <c r="L106" s="141">
        <f>+J106+H106+F106+D106+B106</f>
        <v>40</v>
      </c>
      <c r="M106" s="133">
        <f>+C106+E106+G106+I106+K106</f>
        <v>31</v>
      </c>
      <c r="N106" s="139"/>
      <c r="O106" s="123"/>
      <c r="P106" s="124"/>
      <c r="Q106" s="125"/>
      <c r="R106" s="126"/>
      <c r="S106" s="126"/>
      <c r="T106" s="126"/>
      <c r="U106" s="126"/>
      <c r="V106" s="123"/>
      <c r="W106" s="124"/>
      <c r="X106" s="125"/>
      <c r="Y106" s="126"/>
      <c r="Z106" s="126"/>
      <c r="AA106" s="126"/>
      <c r="AB106" s="144"/>
      <c r="AC106" s="142"/>
      <c r="AD106" s="135"/>
      <c r="AE106" s="136"/>
      <c r="AF106" s="143"/>
      <c r="AG106" s="119"/>
    </row>
    <row r="107" spans="1:33" x14ac:dyDescent="0.3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139"/>
      <c r="O107" s="123"/>
      <c r="P107" s="124"/>
      <c r="Q107" s="125"/>
      <c r="R107" s="126"/>
      <c r="S107" s="126"/>
      <c r="T107" s="126"/>
      <c r="U107" s="126"/>
      <c r="V107" s="123"/>
      <c r="W107" s="124"/>
      <c r="X107" s="125"/>
      <c r="Y107" s="126"/>
      <c r="Z107" s="126"/>
      <c r="AA107" s="126"/>
      <c r="AB107" s="144"/>
      <c r="AC107" s="142"/>
      <c r="AD107" s="135"/>
      <c r="AE107" s="136"/>
      <c r="AF107" s="143"/>
      <c r="AG107" s="119"/>
    </row>
    <row r="108" spans="1:33" x14ac:dyDescent="0.3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139"/>
      <c r="O108" s="123"/>
      <c r="P108" s="124"/>
      <c r="Q108" s="125"/>
      <c r="R108" s="126"/>
      <c r="S108" s="126"/>
      <c r="T108" s="126"/>
      <c r="U108" s="126"/>
      <c r="V108" s="123"/>
      <c r="W108" s="124"/>
      <c r="X108" s="125"/>
      <c r="Y108" s="126"/>
      <c r="Z108" s="126"/>
      <c r="AA108" s="126"/>
      <c r="AB108" s="144"/>
      <c r="AC108" s="142"/>
      <c r="AD108" s="135"/>
      <c r="AE108" s="136"/>
      <c r="AF108" s="143"/>
      <c r="AG108" s="119"/>
    </row>
    <row r="109" spans="1:33" x14ac:dyDescent="0.3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139"/>
      <c r="O109" s="123"/>
      <c r="P109" s="124"/>
      <c r="Q109" s="125"/>
      <c r="R109" s="126"/>
      <c r="S109" s="126"/>
      <c r="T109" s="126"/>
      <c r="U109" s="126"/>
      <c r="V109" s="123"/>
      <c r="W109" s="124"/>
      <c r="X109" s="125"/>
      <c r="Y109" s="126"/>
      <c r="Z109" s="126"/>
      <c r="AA109" s="126"/>
      <c r="AB109" s="144"/>
      <c r="AC109" s="142"/>
      <c r="AD109" s="135"/>
      <c r="AE109" s="136"/>
      <c r="AF109" s="143"/>
      <c r="AG109" s="119"/>
    </row>
    <row r="110" spans="1:33" x14ac:dyDescent="0.3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139"/>
      <c r="O110" s="123"/>
      <c r="P110" s="124"/>
      <c r="Q110" s="125"/>
      <c r="R110" s="126"/>
      <c r="S110" s="126"/>
      <c r="T110" s="126"/>
      <c r="U110" s="126"/>
      <c r="V110" s="123"/>
      <c r="W110" s="124"/>
      <c r="X110" s="125"/>
      <c r="Y110" s="126"/>
      <c r="Z110" s="126"/>
      <c r="AA110" s="126"/>
      <c r="AB110" s="144"/>
      <c r="AC110" s="142"/>
      <c r="AD110" s="135"/>
      <c r="AE110" s="136"/>
      <c r="AF110" s="143"/>
      <c r="AG110" s="119"/>
    </row>
    <row r="111" spans="1:33" x14ac:dyDescent="0.3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139"/>
      <c r="O111" s="123"/>
      <c r="P111" s="124"/>
      <c r="Q111" s="125"/>
      <c r="R111" s="126"/>
      <c r="S111" s="126"/>
      <c r="T111" s="126"/>
      <c r="U111" s="126"/>
      <c r="V111" s="123"/>
      <c r="W111" s="124"/>
      <c r="X111" s="125"/>
      <c r="Y111" s="126"/>
      <c r="Z111" s="126"/>
      <c r="AA111" s="126"/>
      <c r="AB111" s="144"/>
      <c r="AC111" s="142"/>
      <c r="AD111" s="135"/>
      <c r="AE111" s="136"/>
      <c r="AF111" s="143"/>
      <c r="AG111" s="119"/>
    </row>
    <row r="112" spans="1:33" x14ac:dyDescent="0.3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139"/>
      <c r="O112" s="123"/>
      <c r="P112" s="124"/>
      <c r="Q112" s="125"/>
      <c r="R112" s="126"/>
      <c r="S112" s="126"/>
      <c r="T112" s="126"/>
      <c r="U112" s="126"/>
      <c r="V112" s="123"/>
      <c r="W112" s="124"/>
      <c r="X112" s="125"/>
      <c r="Y112" s="126"/>
      <c r="Z112" s="126"/>
      <c r="AA112" s="126"/>
      <c r="AB112" s="144"/>
      <c r="AC112" s="142"/>
      <c r="AD112" s="135"/>
      <c r="AE112" s="136"/>
      <c r="AF112" s="143"/>
      <c r="AG112" s="119"/>
    </row>
    <row r="113" spans="1:33" x14ac:dyDescent="0.3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139"/>
      <c r="O113" s="123"/>
      <c r="P113" s="124"/>
      <c r="Q113" s="125"/>
      <c r="R113" s="126"/>
      <c r="S113" s="126"/>
      <c r="T113" s="126"/>
      <c r="U113" s="126"/>
      <c r="V113" s="123"/>
      <c r="W113" s="124"/>
      <c r="X113" s="125"/>
      <c r="Y113" s="126"/>
      <c r="Z113" s="126"/>
      <c r="AA113" s="126"/>
      <c r="AB113" s="144"/>
      <c r="AC113" s="142"/>
      <c r="AD113" s="135"/>
      <c r="AE113" s="136"/>
      <c r="AF113" s="143"/>
      <c r="AG113" s="119"/>
    </row>
    <row r="114" spans="1:33" x14ac:dyDescent="0.3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139"/>
      <c r="O114" s="123"/>
      <c r="P114" s="124"/>
      <c r="Q114" s="125"/>
      <c r="R114" s="126"/>
      <c r="S114" s="126"/>
      <c r="T114" s="126"/>
      <c r="U114" s="126"/>
      <c r="V114" s="123"/>
      <c r="W114" s="124"/>
      <c r="X114" s="125"/>
      <c r="Y114" s="126"/>
      <c r="Z114" s="126"/>
      <c r="AA114" s="126"/>
      <c r="AB114" s="144"/>
      <c r="AC114" s="142"/>
      <c r="AD114" s="135"/>
      <c r="AE114" s="136"/>
      <c r="AF114" s="143"/>
      <c r="AG114" s="119"/>
    </row>
    <row r="115" spans="1:33" x14ac:dyDescent="0.3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139"/>
      <c r="O115" s="123"/>
      <c r="P115" s="124"/>
      <c r="Q115" s="125"/>
      <c r="R115" s="126"/>
      <c r="S115" s="126"/>
      <c r="T115" s="126"/>
      <c r="U115" s="126"/>
      <c r="V115" s="123"/>
      <c r="W115" s="124"/>
      <c r="X115" s="125"/>
      <c r="Y115" s="126"/>
      <c r="Z115" s="126"/>
      <c r="AA115" s="126"/>
      <c r="AB115" s="144"/>
      <c r="AC115" s="142"/>
      <c r="AD115" s="135"/>
      <c r="AE115" s="136"/>
      <c r="AF115" s="143"/>
      <c r="AG115" s="119"/>
    </row>
    <row r="116" spans="1:33" x14ac:dyDescent="0.3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139"/>
      <c r="O116" s="123"/>
      <c r="P116" s="124"/>
      <c r="Q116" s="125"/>
      <c r="R116" s="126"/>
      <c r="S116" s="126"/>
      <c r="T116" s="126"/>
      <c r="U116" s="126"/>
      <c r="V116" s="123"/>
      <c r="W116" s="124"/>
      <c r="X116" s="125"/>
      <c r="Y116" s="126"/>
      <c r="Z116" s="126"/>
      <c r="AA116" s="126"/>
      <c r="AB116" s="144"/>
      <c r="AC116" s="142"/>
      <c r="AD116" s="135"/>
      <c r="AE116" s="136"/>
      <c r="AF116" s="143"/>
      <c r="AG116" s="119"/>
    </row>
    <row r="117" spans="1:33" x14ac:dyDescent="0.3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139"/>
      <c r="O117" s="123"/>
      <c r="P117" s="124"/>
      <c r="Q117" s="125"/>
      <c r="R117" s="126"/>
      <c r="S117" s="126"/>
      <c r="T117" s="126"/>
      <c r="U117" s="126"/>
      <c r="V117" s="123"/>
      <c r="W117" s="124"/>
      <c r="X117" s="125"/>
      <c r="Y117" s="126"/>
      <c r="Z117" s="126"/>
      <c r="AA117" s="126"/>
      <c r="AB117" s="144"/>
      <c r="AC117" s="142"/>
      <c r="AD117" s="135"/>
      <c r="AE117" s="136"/>
      <c r="AF117" s="143"/>
      <c r="AG117" s="119"/>
    </row>
    <row r="118" spans="1:33" x14ac:dyDescent="0.3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139"/>
      <c r="O118" s="123"/>
      <c r="P118" s="124"/>
      <c r="Q118" s="125"/>
      <c r="R118" s="126"/>
      <c r="S118" s="126"/>
      <c r="T118" s="126"/>
      <c r="U118" s="126"/>
      <c r="V118" s="123"/>
      <c r="W118" s="124"/>
      <c r="X118" s="125"/>
      <c r="Y118" s="126"/>
      <c r="Z118" s="126"/>
      <c r="AA118" s="126"/>
      <c r="AB118" s="144"/>
      <c r="AC118" s="142"/>
      <c r="AD118" s="135"/>
      <c r="AE118" s="136"/>
      <c r="AF118" s="143"/>
      <c r="AG118" s="119"/>
    </row>
    <row r="119" spans="1:33" x14ac:dyDescent="0.3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139"/>
      <c r="O119" s="123"/>
      <c r="P119" s="124"/>
      <c r="Q119" s="125"/>
      <c r="R119" s="126"/>
      <c r="S119" s="126"/>
      <c r="T119" s="126"/>
      <c r="U119" s="126"/>
      <c r="V119" s="123"/>
      <c r="W119" s="124"/>
      <c r="X119" s="125"/>
      <c r="Y119" s="126"/>
      <c r="Z119" s="126"/>
      <c r="AA119" s="126"/>
      <c r="AB119" s="144"/>
      <c r="AC119" s="142"/>
      <c r="AD119" s="135"/>
      <c r="AE119" s="136"/>
      <c r="AF119" s="143"/>
      <c r="AG119" s="119"/>
    </row>
    <row r="120" spans="1:33" x14ac:dyDescent="0.3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139"/>
      <c r="O120" s="123"/>
      <c r="P120" s="124"/>
      <c r="Q120" s="125"/>
      <c r="R120" s="126"/>
      <c r="S120" s="126"/>
      <c r="T120" s="126"/>
      <c r="U120" s="126"/>
      <c r="V120" s="123"/>
      <c r="W120" s="124"/>
      <c r="X120" s="125"/>
      <c r="Y120" s="126"/>
      <c r="Z120" s="126"/>
      <c r="AA120" s="126"/>
      <c r="AB120" s="144"/>
      <c r="AC120" s="142"/>
      <c r="AD120" s="135"/>
      <c r="AE120" s="136"/>
      <c r="AF120" s="143"/>
      <c r="AG120" s="119"/>
    </row>
    <row r="121" spans="1:33" x14ac:dyDescent="0.3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39"/>
      <c r="O121" s="123"/>
      <c r="P121" s="124"/>
      <c r="Q121" s="125"/>
      <c r="R121" s="126"/>
      <c r="S121" s="126"/>
      <c r="T121" s="126"/>
      <c r="U121" s="126"/>
      <c r="V121" s="123"/>
      <c r="W121" s="124"/>
      <c r="X121" s="125"/>
      <c r="Y121" s="126"/>
      <c r="Z121" s="126"/>
      <c r="AA121" s="126"/>
      <c r="AB121" s="144"/>
      <c r="AC121" s="142"/>
      <c r="AD121" s="135"/>
      <c r="AE121" s="136"/>
      <c r="AF121" s="143"/>
      <c r="AG121" s="119"/>
    </row>
    <row r="122" spans="1:33" x14ac:dyDescent="0.3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39"/>
      <c r="O122" s="123"/>
      <c r="P122" s="124"/>
      <c r="Q122" s="125"/>
      <c r="R122" s="126"/>
      <c r="S122" s="126"/>
      <c r="T122" s="126"/>
      <c r="U122" s="126"/>
      <c r="V122" s="123"/>
      <c r="W122" s="124"/>
      <c r="X122" s="125"/>
      <c r="Y122" s="126"/>
      <c r="Z122" s="126"/>
      <c r="AA122" s="126"/>
      <c r="AB122" s="144"/>
      <c r="AC122" s="142"/>
      <c r="AD122" s="135"/>
      <c r="AE122" s="136"/>
      <c r="AF122" s="143"/>
      <c r="AG122" s="119"/>
    </row>
    <row r="123" spans="1:33" x14ac:dyDescent="0.3">
      <c r="A123" s="120"/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39"/>
      <c r="O123" s="123"/>
      <c r="P123" s="124"/>
      <c r="Q123" s="125"/>
      <c r="R123" s="126"/>
      <c r="S123" s="126"/>
      <c r="T123" s="126"/>
      <c r="U123" s="126"/>
      <c r="V123" s="123"/>
      <c r="W123" s="124"/>
      <c r="X123" s="125"/>
      <c r="Y123" s="126"/>
      <c r="Z123" s="126"/>
      <c r="AA123" s="126"/>
      <c r="AB123" s="144"/>
      <c r="AC123" s="142"/>
      <c r="AD123" s="135"/>
      <c r="AE123" s="136"/>
      <c r="AF123" s="143"/>
      <c r="AG123" s="119"/>
    </row>
    <row r="124" spans="1:33" x14ac:dyDescent="0.3">
      <c r="A124" s="120"/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39"/>
      <c r="O124" s="123"/>
      <c r="P124" s="124"/>
      <c r="Q124" s="125"/>
      <c r="R124" s="126"/>
      <c r="S124" s="126"/>
      <c r="T124" s="126"/>
      <c r="U124" s="126"/>
      <c r="V124" s="123"/>
      <c r="W124" s="124"/>
      <c r="X124" s="125"/>
      <c r="Y124" s="126"/>
      <c r="Z124" s="126"/>
      <c r="AA124" s="126"/>
      <c r="AB124" s="144"/>
      <c r="AC124" s="142"/>
      <c r="AD124" s="135"/>
      <c r="AE124" s="136"/>
      <c r="AF124" s="143"/>
      <c r="AG124" s="119"/>
    </row>
    <row r="125" spans="1:33" x14ac:dyDescent="0.3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39"/>
      <c r="O125" s="123"/>
      <c r="P125" s="124"/>
      <c r="Q125" s="125"/>
      <c r="R125" s="126"/>
      <c r="S125" s="126"/>
      <c r="T125" s="126"/>
      <c r="U125" s="126"/>
      <c r="V125" s="123"/>
      <c r="W125" s="124"/>
      <c r="X125" s="125"/>
      <c r="Y125" s="126"/>
      <c r="Z125" s="126"/>
      <c r="AA125" s="126"/>
      <c r="AB125" s="144"/>
      <c r="AC125" s="142"/>
      <c r="AD125" s="135"/>
      <c r="AE125" s="136"/>
      <c r="AF125" s="143"/>
      <c r="AG125" s="119"/>
    </row>
    <row r="126" spans="1:33" x14ac:dyDescent="0.3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39"/>
      <c r="O126" s="123"/>
      <c r="P126" s="124"/>
      <c r="Q126" s="125"/>
      <c r="R126" s="126"/>
      <c r="S126" s="126"/>
      <c r="T126" s="126"/>
      <c r="U126" s="126"/>
      <c r="V126" s="123"/>
      <c r="W126" s="124"/>
      <c r="X126" s="125"/>
      <c r="Y126" s="126"/>
      <c r="Z126" s="126"/>
      <c r="AA126" s="126"/>
      <c r="AB126" s="144"/>
      <c r="AC126" s="142"/>
      <c r="AD126" s="135"/>
      <c r="AE126" s="136"/>
      <c r="AF126" s="143"/>
      <c r="AG126" s="119"/>
    </row>
    <row r="127" spans="1:33" x14ac:dyDescent="0.3">
      <c r="A127" s="12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39"/>
      <c r="O127" s="123"/>
      <c r="P127" s="124"/>
      <c r="Q127" s="125"/>
      <c r="R127" s="126"/>
      <c r="S127" s="126"/>
      <c r="T127" s="126"/>
      <c r="U127" s="126"/>
      <c r="V127" s="123"/>
      <c r="W127" s="124"/>
      <c r="X127" s="125"/>
      <c r="Y127" s="126"/>
      <c r="Z127" s="126"/>
      <c r="AA127" s="126"/>
      <c r="AB127" s="144"/>
      <c r="AC127" s="142"/>
      <c r="AD127" s="135"/>
      <c r="AE127" s="136"/>
      <c r="AF127" s="143"/>
      <c r="AG127" s="119"/>
    </row>
    <row r="128" spans="1:33" x14ac:dyDescent="0.3">
      <c r="A128" s="120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39"/>
      <c r="O128" s="123"/>
      <c r="P128" s="124"/>
      <c r="Q128" s="125"/>
      <c r="R128" s="126"/>
      <c r="S128" s="126"/>
      <c r="T128" s="126"/>
      <c r="U128" s="126"/>
      <c r="V128" s="123"/>
      <c r="W128" s="124"/>
      <c r="X128" s="125"/>
      <c r="Y128" s="126"/>
      <c r="Z128" s="126"/>
      <c r="AA128" s="126"/>
      <c r="AB128" s="144"/>
      <c r="AC128" s="142"/>
      <c r="AD128" s="135"/>
      <c r="AE128" s="136"/>
      <c r="AF128" s="143"/>
      <c r="AG128" s="119"/>
    </row>
    <row r="129" spans="1:33" x14ac:dyDescent="0.3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39"/>
      <c r="O129" s="123"/>
      <c r="P129" s="124"/>
      <c r="Q129" s="125"/>
      <c r="R129" s="126"/>
      <c r="S129" s="126"/>
      <c r="T129" s="126"/>
      <c r="U129" s="126"/>
      <c r="V129" s="123"/>
      <c r="W129" s="124"/>
      <c r="X129" s="125"/>
      <c r="Y129" s="126"/>
      <c r="Z129" s="126"/>
      <c r="AA129" s="126"/>
      <c r="AB129" s="144"/>
      <c r="AC129" s="142"/>
      <c r="AD129" s="135"/>
      <c r="AE129" s="136"/>
      <c r="AF129" s="143"/>
      <c r="AG129" s="119"/>
    </row>
    <row r="130" spans="1:33" x14ac:dyDescent="0.3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39"/>
      <c r="O130" s="123"/>
      <c r="P130" s="124"/>
      <c r="Q130" s="125"/>
      <c r="R130" s="126"/>
      <c r="S130" s="126"/>
      <c r="T130" s="126"/>
      <c r="U130" s="126"/>
      <c r="V130" s="123"/>
      <c r="W130" s="124"/>
      <c r="X130" s="125"/>
      <c r="Y130" s="126"/>
      <c r="Z130" s="126"/>
      <c r="AA130" s="126"/>
      <c r="AB130" s="144"/>
      <c r="AC130" s="142"/>
      <c r="AD130" s="135"/>
      <c r="AE130" s="136"/>
      <c r="AF130" s="143"/>
      <c r="AG130" s="119"/>
    </row>
    <row r="131" spans="1:33" x14ac:dyDescent="0.3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9"/>
      <c r="O131" s="123"/>
      <c r="P131" s="124"/>
      <c r="Q131" s="125"/>
      <c r="R131" s="126"/>
      <c r="S131" s="126"/>
      <c r="T131" s="126"/>
      <c r="U131" s="126"/>
      <c r="V131" s="123"/>
      <c r="W131" s="124"/>
      <c r="X131" s="125"/>
      <c r="Y131" s="126"/>
      <c r="Z131" s="126"/>
      <c r="AA131" s="126"/>
      <c r="AB131" s="144"/>
      <c r="AC131" s="142"/>
      <c r="AD131" s="135"/>
      <c r="AE131" s="136"/>
      <c r="AF131" s="143"/>
      <c r="AG131" s="119"/>
    </row>
    <row r="132" spans="1:33" x14ac:dyDescent="0.3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39"/>
      <c r="O132" s="123"/>
      <c r="P132" s="124"/>
      <c r="Q132" s="125"/>
      <c r="R132" s="126"/>
      <c r="S132" s="126"/>
      <c r="T132" s="126"/>
      <c r="U132" s="126"/>
      <c r="V132" s="123"/>
      <c r="W132" s="124"/>
      <c r="X132" s="125"/>
      <c r="Y132" s="126"/>
      <c r="Z132" s="126"/>
      <c r="AA132" s="126"/>
      <c r="AB132" s="144"/>
      <c r="AC132" s="142"/>
      <c r="AD132" s="135"/>
      <c r="AE132" s="136"/>
      <c r="AF132" s="143"/>
      <c r="AG132" s="119"/>
    </row>
    <row r="133" spans="1:33" x14ac:dyDescent="0.3">
      <c r="A133" s="120"/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39"/>
      <c r="O133" s="123"/>
      <c r="P133" s="124"/>
      <c r="Q133" s="125"/>
      <c r="R133" s="126"/>
      <c r="S133" s="126"/>
      <c r="T133" s="126"/>
      <c r="U133" s="126"/>
      <c r="V133" s="123"/>
      <c r="W133" s="124"/>
      <c r="X133" s="125"/>
      <c r="Y133" s="126"/>
      <c r="Z133" s="126"/>
      <c r="AA133" s="126"/>
      <c r="AB133" s="144"/>
      <c r="AC133" s="142"/>
      <c r="AD133" s="135"/>
      <c r="AE133" s="136"/>
      <c r="AF133" s="143"/>
      <c r="AG133" s="119"/>
    </row>
    <row r="134" spans="1:33" x14ac:dyDescent="0.3">
      <c r="A134" s="139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23"/>
      <c r="P134" s="124"/>
      <c r="Q134" s="125"/>
      <c r="R134" s="126"/>
      <c r="S134" s="126"/>
      <c r="T134" s="126"/>
      <c r="U134" s="126"/>
      <c r="V134" s="123"/>
      <c r="W134" s="124"/>
      <c r="X134" s="125"/>
      <c r="Y134" s="126"/>
      <c r="Z134" s="126"/>
      <c r="AA134" s="126"/>
      <c r="AB134" s="144"/>
      <c r="AC134" s="142"/>
      <c r="AD134" s="135"/>
      <c r="AE134" s="136"/>
      <c r="AF134" s="143"/>
      <c r="AG134" s="119"/>
    </row>
    <row r="135" spans="1:33" x14ac:dyDescent="0.3">
      <c r="A135" s="139"/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23"/>
      <c r="P135" s="124"/>
      <c r="Q135" s="125"/>
      <c r="R135" s="126"/>
      <c r="S135" s="126"/>
      <c r="T135" s="126"/>
      <c r="U135" s="126"/>
      <c r="V135" s="123"/>
      <c r="W135" s="124"/>
      <c r="X135" s="125"/>
      <c r="Y135" s="126"/>
      <c r="Z135" s="126"/>
      <c r="AA135" s="126"/>
      <c r="AB135" s="144"/>
      <c r="AC135" s="142"/>
      <c r="AD135" s="135"/>
      <c r="AE135" s="136"/>
      <c r="AF135" s="143"/>
      <c r="AG135" s="119"/>
    </row>
    <row r="136" spans="1:33" x14ac:dyDescent="0.3">
      <c r="A136" s="139"/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23"/>
      <c r="P136" s="124"/>
      <c r="Q136" s="125"/>
      <c r="R136" s="126"/>
      <c r="S136" s="126"/>
      <c r="T136" s="126"/>
      <c r="U136" s="126"/>
      <c r="V136" s="123"/>
      <c r="W136" s="124"/>
      <c r="X136" s="125"/>
      <c r="Y136" s="126"/>
      <c r="Z136" s="126"/>
      <c r="AA136" s="126"/>
      <c r="AB136" s="144"/>
      <c r="AC136" s="142"/>
      <c r="AD136" s="135"/>
      <c r="AE136" s="136"/>
      <c r="AF136" s="143"/>
      <c r="AG136" s="119"/>
    </row>
    <row r="137" spans="1:33" x14ac:dyDescent="0.3">
      <c r="A137" s="139"/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23"/>
      <c r="P137" s="124"/>
      <c r="Q137" s="125"/>
      <c r="R137" s="126"/>
      <c r="S137" s="126"/>
      <c r="T137" s="126"/>
      <c r="U137" s="126"/>
      <c r="V137" s="123"/>
      <c r="W137" s="124"/>
      <c r="X137" s="125"/>
      <c r="Y137" s="126"/>
      <c r="Z137" s="126"/>
      <c r="AA137" s="126"/>
      <c r="AB137" s="144"/>
      <c r="AC137" s="142"/>
      <c r="AD137" s="135"/>
      <c r="AE137" s="136"/>
      <c r="AF137" s="143"/>
      <c r="AG137" s="119"/>
    </row>
    <row r="138" spans="1:33" x14ac:dyDescent="0.3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39"/>
      <c r="O138" s="123"/>
      <c r="P138" s="124"/>
      <c r="Q138" s="125"/>
      <c r="R138" s="126"/>
      <c r="S138" s="126"/>
      <c r="T138" s="126"/>
      <c r="U138" s="126"/>
      <c r="V138" s="123"/>
      <c r="W138" s="124"/>
      <c r="X138" s="125"/>
      <c r="Y138" s="126"/>
      <c r="Z138" s="126"/>
      <c r="AA138" s="126"/>
      <c r="AB138" s="144"/>
      <c r="AC138" s="142"/>
      <c r="AD138" s="135"/>
      <c r="AE138" s="136"/>
      <c r="AF138" s="143"/>
      <c r="AG138" s="119"/>
    </row>
    <row r="139" spans="1:33" x14ac:dyDescent="0.3">
      <c r="A139" s="162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39"/>
      <c r="O139" s="123"/>
      <c r="P139" s="124"/>
      <c r="Q139" s="125"/>
      <c r="R139" s="126"/>
      <c r="S139" s="126"/>
      <c r="T139" s="126"/>
      <c r="U139" s="126"/>
      <c r="V139" s="123"/>
      <c r="W139" s="124"/>
      <c r="X139" s="125"/>
      <c r="Y139" s="126"/>
      <c r="Z139" s="126"/>
      <c r="AA139" s="126"/>
      <c r="AB139" s="144"/>
      <c r="AC139" s="142"/>
      <c r="AD139" s="135"/>
      <c r="AE139" s="136"/>
      <c r="AF139" s="143"/>
      <c r="AG139" s="119"/>
    </row>
    <row r="140" spans="1:33" x14ac:dyDescent="0.3">
      <c r="A140" s="120"/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39"/>
      <c r="O140" s="123"/>
      <c r="P140" s="124"/>
      <c r="Q140" s="125"/>
      <c r="R140" s="126"/>
      <c r="S140" s="126"/>
      <c r="T140" s="126"/>
      <c r="U140" s="126"/>
      <c r="V140" s="123"/>
      <c r="W140" s="124"/>
      <c r="X140" s="125"/>
      <c r="Y140" s="126"/>
      <c r="Z140" s="126"/>
      <c r="AA140" s="126"/>
      <c r="AB140" s="144"/>
      <c r="AC140" s="142"/>
      <c r="AD140" s="135"/>
      <c r="AE140" s="136"/>
      <c r="AF140" s="143"/>
      <c r="AG140" s="119"/>
    </row>
    <row r="141" spans="1:33" x14ac:dyDescent="0.3">
      <c r="A141" s="120"/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39"/>
      <c r="O141" s="123"/>
      <c r="P141" s="124"/>
      <c r="Q141" s="125"/>
      <c r="R141" s="126"/>
      <c r="S141" s="126"/>
      <c r="T141" s="126"/>
      <c r="U141" s="126"/>
      <c r="V141" s="123"/>
      <c r="W141" s="124"/>
      <c r="X141" s="125"/>
      <c r="Y141" s="126"/>
      <c r="Z141" s="126"/>
      <c r="AA141" s="126"/>
      <c r="AB141" s="144"/>
      <c r="AC141" s="142"/>
      <c r="AD141" s="135"/>
      <c r="AE141" s="136"/>
      <c r="AF141" s="143"/>
      <c r="AG141" s="119"/>
    </row>
    <row r="142" spans="1:33" x14ac:dyDescent="0.3">
      <c r="A142" s="120"/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39"/>
      <c r="O142" s="123"/>
      <c r="P142" s="124"/>
      <c r="Q142" s="125"/>
      <c r="R142" s="126"/>
      <c r="S142" s="126"/>
      <c r="T142" s="126"/>
      <c r="U142" s="126"/>
      <c r="V142" s="123"/>
      <c r="W142" s="124"/>
      <c r="X142" s="125"/>
      <c r="Y142" s="126"/>
      <c r="Z142" s="126"/>
      <c r="AA142" s="126"/>
      <c r="AB142" s="144"/>
      <c r="AC142" s="142"/>
      <c r="AD142" s="135"/>
      <c r="AE142" s="136"/>
      <c r="AF142" s="143"/>
      <c r="AG142" s="119"/>
    </row>
    <row r="143" spans="1:33" x14ac:dyDescent="0.3">
      <c r="A143" s="139"/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23"/>
      <c r="P143" s="124"/>
      <c r="Q143" s="125"/>
      <c r="R143" s="126"/>
      <c r="S143" s="126"/>
      <c r="T143" s="126"/>
      <c r="U143" s="126"/>
      <c r="V143" s="123"/>
      <c r="W143" s="124"/>
      <c r="X143" s="125"/>
      <c r="Y143" s="126"/>
      <c r="Z143" s="126"/>
      <c r="AA143" s="126"/>
      <c r="AB143" s="144"/>
      <c r="AC143" s="142"/>
      <c r="AD143" s="135"/>
      <c r="AE143" s="136"/>
      <c r="AF143" s="143"/>
      <c r="AG143" s="119"/>
    </row>
    <row r="144" spans="1:33" x14ac:dyDescent="0.3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39"/>
      <c r="O144" s="123"/>
      <c r="P144" s="124"/>
      <c r="Q144" s="125"/>
      <c r="R144" s="126"/>
      <c r="S144" s="126"/>
      <c r="T144" s="126"/>
      <c r="U144" s="126"/>
      <c r="V144" s="123"/>
      <c r="W144" s="124"/>
      <c r="X144" s="125"/>
      <c r="Y144" s="126"/>
      <c r="Z144" s="126"/>
      <c r="AA144" s="126"/>
      <c r="AB144" s="144"/>
      <c r="AC144" s="142"/>
      <c r="AD144" s="135"/>
      <c r="AE144" s="136"/>
      <c r="AF144" s="143"/>
      <c r="AG144" s="119"/>
    </row>
    <row r="145" spans="1:33" x14ac:dyDescent="0.3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39"/>
      <c r="O145" s="123"/>
      <c r="P145" s="124"/>
      <c r="Q145" s="125"/>
      <c r="R145" s="126"/>
      <c r="S145" s="126"/>
      <c r="T145" s="126"/>
      <c r="U145" s="126"/>
      <c r="V145" s="123"/>
      <c r="W145" s="124"/>
      <c r="X145" s="125"/>
      <c r="Y145" s="126"/>
      <c r="Z145" s="126"/>
      <c r="AA145" s="126"/>
      <c r="AB145" s="144"/>
      <c r="AC145" s="142"/>
      <c r="AD145" s="135"/>
      <c r="AE145" s="136"/>
      <c r="AF145" s="143"/>
      <c r="AG145" s="119"/>
    </row>
    <row r="146" spans="1:33" x14ac:dyDescent="0.3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80"/>
      <c r="O146" s="176"/>
      <c r="P146" s="174"/>
      <c r="Q146" s="177"/>
      <c r="R146" s="179"/>
      <c r="S146" s="179"/>
      <c r="T146" s="179"/>
      <c r="U146" s="179"/>
      <c r="V146" s="176"/>
      <c r="W146" s="174"/>
      <c r="X146" s="177"/>
      <c r="Y146" s="179"/>
      <c r="Z146" s="179"/>
      <c r="AA146" s="179"/>
      <c r="AB146" s="178"/>
      <c r="AC146" s="173"/>
      <c r="AD146" s="135"/>
      <c r="AE146" s="136"/>
      <c r="AF146" s="175"/>
      <c r="AG146" s="181"/>
    </row>
    <row r="147" spans="1:33" x14ac:dyDescent="0.3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86"/>
      <c r="O147" s="176"/>
      <c r="P147" s="174"/>
      <c r="Q147" s="177"/>
      <c r="R147" s="179"/>
      <c r="S147" s="179"/>
      <c r="T147" s="179"/>
      <c r="U147" s="185"/>
      <c r="V147" s="176"/>
      <c r="W147" s="174"/>
      <c r="X147" s="177"/>
      <c r="Y147" s="179"/>
      <c r="Z147" s="179"/>
      <c r="AA147" s="179"/>
      <c r="AB147" s="184"/>
      <c r="AC147" s="182"/>
      <c r="AF147" s="183"/>
      <c r="AG147" s="181"/>
    </row>
    <row r="148" spans="1:33" x14ac:dyDescent="0.3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86"/>
      <c r="O148" s="176"/>
      <c r="P148" s="174"/>
      <c r="Q148" s="177"/>
      <c r="R148" s="179"/>
      <c r="S148" s="179"/>
      <c r="T148" s="179"/>
      <c r="U148" s="185"/>
      <c r="V148" s="176"/>
      <c r="W148" s="174"/>
      <c r="X148" s="177"/>
      <c r="Y148" s="179"/>
      <c r="Z148" s="179"/>
      <c r="AA148" s="179"/>
      <c r="AB148" s="184"/>
      <c r="AC148" s="182"/>
      <c r="AF148" s="183"/>
      <c r="AG148" s="181"/>
    </row>
    <row r="149" spans="1:33" x14ac:dyDescent="0.3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86"/>
      <c r="O149" s="176"/>
      <c r="P149" s="174"/>
      <c r="Q149" s="177"/>
      <c r="R149" s="179"/>
      <c r="S149" s="179"/>
      <c r="T149" s="179"/>
      <c r="U149" s="185"/>
      <c r="V149" s="176"/>
      <c r="W149" s="174"/>
      <c r="X149" s="177"/>
      <c r="Y149" s="179"/>
      <c r="Z149" s="179"/>
      <c r="AA149" s="179"/>
      <c r="AB149" s="184"/>
      <c r="AC149" s="182"/>
      <c r="AF149" s="183"/>
      <c r="AG149" s="181"/>
    </row>
    <row r="150" spans="1:33" x14ac:dyDescent="0.3">
      <c r="A150" s="139"/>
      <c r="B150" s="139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86"/>
      <c r="O150" s="176"/>
      <c r="P150" s="174"/>
      <c r="Q150" s="177"/>
      <c r="R150" s="179"/>
      <c r="S150" s="179"/>
      <c r="T150" s="179"/>
      <c r="U150" s="185"/>
      <c r="V150" s="176"/>
      <c r="W150" s="174"/>
      <c r="X150" s="177"/>
      <c r="Y150" s="179"/>
      <c r="Z150" s="179"/>
      <c r="AA150" s="179"/>
      <c r="AB150" s="184"/>
      <c r="AC150" s="182"/>
      <c r="AF150" s="183"/>
      <c r="AG150" s="181"/>
    </row>
    <row r="151" spans="1:33" x14ac:dyDescent="0.3">
      <c r="A151" s="139"/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86"/>
      <c r="O151" s="176"/>
      <c r="P151" s="174"/>
      <c r="Q151" s="177"/>
      <c r="R151" s="179"/>
      <c r="S151" s="179"/>
      <c r="T151" s="179"/>
      <c r="U151" s="185"/>
      <c r="V151" s="176"/>
      <c r="W151" s="174"/>
      <c r="X151" s="177"/>
      <c r="Y151" s="179"/>
      <c r="Z151" s="179"/>
      <c r="AA151" s="179"/>
      <c r="AB151" s="184"/>
      <c r="AC151" s="182"/>
      <c r="AF151" s="183"/>
      <c r="AG151" s="181"/>
    </row>
    <row r="152" spans="1:33" x14ac:dyDescent="0.3">
      <c r="A152" s="139"/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86"/>
      <c r="O152" s="176"/>
      <c r="P152" s="174"/>
      <c r="Q152" s="177"/>
      <c r="R152" s="179"/>
      <c r="S152" s="179"/>
      <c r="T152" s="179"/>
      <c r="U152" s="185"/>
      <c r="V152" s="176"/>
      <c r="W152" s="174"/>
      <c r="X152" s="177"/>
      <c r="Y152" s="179"/>
      <c r="Z152" s="179"/>
      <c r="AA152" s="179"/>
      <c r="AB152" s="184"/>
      <c r="AC152" s="182"/>
      <c r="AF152" s="183"/>
      <c r="AG152" s="181"/>
    </row>
    <row r="153" spans="1:33" x14ac:dyDescent="0.3">
      <c r="A153" s="139"/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86"/>
      <c r="O153" s="176"/>
      <c r="P153" s="174"/>
      <c r="Q153" s="177"/>
      <c r="R153" s="179"/>
      <c r="S153" s="179"/>
      <c r="T153" s="179"/>
      <c r="U153" s="185"/>
      <c r="V153" s="176"/>
      <c r="W153" s="174"/>
      <c r="X153" s="177"/>
      <c r="Y153" s="179"/>
      <c r="Z153" s="179"/>
      <c r="AA153" s="179"/>
      <c r="AB153" s="184"/>
      <c r="AC153" s="182"/>
      <c r="AF153" s="183"/>
      <c r="AG153" s="181"/>
    </row>
    <row r="154" spans="1:33" x14ac:dyDescent="0.3">
      <c r="A154" s="139"/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86"/>
      <c r="O154" s="176"/>
      <c r="P154" s="174"/>
      <c r="Q154" s="177"/>
      <c r="R154" s="179"/>
      <c r="S154" s="179"/>
      <c r="T154" s="179"/>
      <c r="U154" s="185"/>
      <c r="V154" s="176"/>
      <c r="W154" s="174"/>
      <c r="X154" s="177"/>
      <c r="Y154" s="179"/>
      <c r="Z154" s="179"/>
      <c r="AA154" s="179"/>
      <c r="AB154" s="184"/>
      <c r="AC154" s="182"/>
      <c r="AF154" s="183"/>
      <c r="AG154" s="181"/>
    </row>
    <row r="155" spans="1:33" x14ac:dyDescent="0.3">
      <c r="A155" s="139"/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86"/>
      <c r="O155" s="176"/>
      <c r="P155" s="174"/>
      <c r="Q155" s="177"/>
      <c r="R155" s="179"/>
      <c r="S155" s="179"/>
      <c r="T155" s="179"/>
      <c r="U155" s="185"/>
      <c r="V155" s="176"/>
      <c r="W155" s="174"/>
      <c r="X155" s="177"/>
      <c r="Y155" s="179"/>
      <c r="Z155" s="179"/>
      <c r="AA155" s="179"/>
      <c r="AB155" s="184"/>
      <c r="AC155" s="182"/>
      <c r="AF155" s="183"/>
      <c r="AG155" s="181"/>
    </row>
    <row r="156" spans="1:33" x14ac:dyDescent="0.3">
      <c r="A156" s="139"/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86"/>
      <c r="O156" s="176"/>
      <c r="P156" s="174"/>
      <c r="Q156" s="177"/>
      <c r="R156" s="179"/>
      <c r="S156" s="179"/>
      <c r="T156" s="179"/>
      <c r="U156" s="185"/>
      <c r="V156" s="176"/>
      <c r="W156" s="174"/>
      <c r="X156" s="177"/>
      <c r="Y156" s="179"/>
      <c r="Z156" s="179"/>
      <c r="AA156" s="179"/>
      <c r="AB156" s="184"/>
      <c r="AC156" s="182"/>
      <c r="AF156" s="183"/>
      <c r="AG156" s="181"/>
    </row>
    <row r="157" spans="1:33" x14ac:dyDescent="0.3">
      <c r="A157" s="139"/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86"/>
      <c r="O157" s="176"/>
      <c r="P157" s="174"/>
      <c r="Q157" s="177"/>
      <c r="R157" s="179"/>
      <c r="S157" s="179"/>
      <c r="T157" s="179"/>
      <c r="U157" s="185"/>
      <c r="V157" s="176"/>
      <c r="W157" s="174"/>
      <c r="X157" s="177"/>
      <c r="Y157" s="179"/>
      <c r="Z157" s="179"/>
      <c r="AA157" s="179"/>
      <c r="AB157" s="184"/>
      <c r="AC157" s="182"/>
      <c r="AF157" s="183"/>
      <c r="AG157" s="181"/>
    </row>
    <row r="158" spans="1:33" x14ac:dyDescent="0.3">
      <c r="A158" s="139"/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86"/>
      <c r="O158" s="176"/>
      <c r="P158" s="174"/>
      <c r="Q158" s="177"/>
      <c r="R158" s="179"/>
      <c r="S158" s="179"/>
      <c r="T158" s="179"/>
      <c r="U158" s="185"/>
      <c r="V158" s="176"/>
      <c r="W158" s="174"/>
      <c r="X158" s="177"/>
      <c r="Y158" s="179"/>
      <c r="Z158" s="179"/>
      <c r="AA158" s="179"/>
      <c r="AB158" s="184"/>
      <c r="AC158" s="182"/>
      <c r="AF158" s="183"/>
      <c r="AG158" s="181"/>
    </row>
    <row r="159" spans="1:33" x14ac:dyDescent="0.3">
      <c r="A159" s="139"/>
      <c r="B159" s="139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86"/>
      <c r="O159" s="176"/>
      <c r="P159" s="174"/>
      <c r="Q159" s="177"/>
      <c r="R159" s="179"/>
      <c r="S159" s="179"/>
      <c r="T159" s="179"/>
      <c r="U159" s="185"/>
      <c r="V159" s="176"/>
      <c r="W159" s="174"/>
      <c r="X159" s="177"/>
      <c r="Y159" s="179"/>
      <c r="Z159" s="179"/>
      <c r="AA159" s="179"/>
      <c r="AB159" s="184"/>
      <c r="AC159" s="182"/>
      <c r="AF159" s="183"/>
      <c r="AG159" s="181"/>
    </row>
    <row r="160" spans="1:33" x14ac:dyDescent="0.3">
      <c r="A160" s="139"/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86"/>
      <c r="O160" s="176"/>
      <c r="P160" s="174"/>
      <c r="Q160" s="177"/>
      <c r="R160" s="179"/>
      <c r="S160" s="179"/>
      <c r="T160" s="179"/>
      <c r="U160" s="185"/>
      <c r="V160" s="176"/>
      <c r="W160" s="174"/>
      <c r="X160" s="177"/>
      <c r="Y160" s="179"/>
      <c r="Z160" s="179"/>
      <c r="AA160" s="179"/>
      <c r="AB160" s="184"/>
      <c r="AC160" s="182"/>
      <c r="AF160" s="183"/>
      <c r="AG160" s="181"/>
    </row>
    <row r="161" spans="1:33" x14ac:dyDescent="0.3">
      <c r="A161" s="139"/>
      <c r="B161" s="139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86"/>
      <c r="O161" s="176"/>
      <c r="P161" s="174"/>
      <c r="Q161" s="177"/>
      <c r="R161" s="179"/>
      <c r="S161" s="179"/>
      <c r="T161" s="179"/>
      <c r="U161" s="185"/>
      <c r="V161" s="176"/>
      <c r="W161" s="174"/>
      <c r="X161" s="177"/>
      <c r="Y161" s="179"/>
      <c r="Z161" s="179"/>
      <c r="AA161" s="179"/>
      <c r="AB161" s="184"/>
      <c r="AC161" s="182"/>
      <c r="AF161" s="183"/>
      <c r="AG161" s="181"/>
    </row>
    <row r="162" spans="1:33" x14ac:dyDescent="0.3">
      <c r="A162" s="139"/>
      <c r="B162" s="139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86"/>
      <c r="O162" s="176"/>
      <c r="P162" s="174"/>
      <c r="Q162" s="177"/>
      <c r="R162" s="179"/>
      <c r="S162" s="179"/>
      <c r="T162" s="179"/>
      <c r="U162" s="185"/>
      <c r="V162" s="176"/>
      <c r="W162" s="174"/>
      <c r="X162" s="177"/>
      <c r="Y162" s="179"/>
      <c r="Z162" s="179"/>
      <c r="AA162" s="179"/>
      <c r="AB162" s="184"/>
      <c r="AC162" s="182"/>
      <c r="AF162" s="183"/>
      <c r="AG162" s="181"/>
    </row>
    <row r="163" spans="1:33" x14ac:dyDescent="0.3">
      <c r="A163" s="139"/>
      <c r="B163" s="139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86"/>
      <c r="O163" s="176"/>
      <c r="P163" s="174"/>
      <c r="Q163" s="177"/>
      <c r="R163" s="179"/>
      <c r="S163" s="179"/>
      <c r="T163" s="179"/>
      <c r="U163" s="185"/>
      <c r="V163" s="176"/>
      <c r="W163" s="174"/>
      <c r="X163" s="177"/>
      <c r="Y163" s="179"/>
      <c r="Z163" s="179"/>
      <c r="AA163" s="179"/>
      <c r="AB163" s="184"/>
      <c r="AC163" s="182"/>
      <c r="AF163" s="183"/>
      <c r="AG163" s="181"/>
    </row>
    <row r="164" spans="1:33" x14ac:dyDescent="0.3">
      <c r="A164" s="139"/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86"/>
      <c r="O164" s="176"/>
      <c r="P164" s="174"/>
      <c r="Q164" s="177"/>
      <c r="R164" s="179"/>
      <c r="S164" s="179"/>
      <c r="T164" s="179"/>
      <c r="U164" s="185"/>
      <c r="V164" s="176"/>
      <c r="W164" s="174"/>
      <c r="X164" s="177"/>
      <c r="Y164" s="179"/>
      <c r="Z164" s="179"/>
      <c r="AA164" s="179"/>
      <c r="AB164" s="184"/>
      <c r="AC164" s="182"/>
      <c r="AF164" s="183"/>
      <c r="AG164" s="181"/>
    </row>
    <row r="165" spans="1:33" x14ac:dyDescent="0.3">
      <c r="A165" s="139"/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86"/>
      <c r="O165" s="176"/>
      <c r="P165" s="174"/>
      <c r="Q165" s="177"/>
      <c r="R165" s="179"/>
      <c r="S165" s="179"/>
      <c r="T165" s="179"/>
      <c r="U165" s="185"/>
      <c r="V165" s="176"/>
      <c r="W165" s="174"/>
      <c r="X165" s="177"/>
      <c r="Y165" s="179"/>
      <c r="Z165" s="179"/>
      <c r="AA165" s="179"/>
      <c r="AB165" s="184"/>
      <c r="AC165" s="182"/>
      <c r="AF165" s="183"/>
      <c r="AG165" s="181"/>
    </row>
    <row r="166" spans="1:33" x14ac:dyDescent="0.3">
      <c r="A166" s="139"/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86"/>
      <c r="O166" s="176"/>
      <c r="P166" s="174"/>
      <c r="Q166" s="177"/>
      <c r="R166" s="179"/>
      <c r="S166" s="179"/>
      <c r="T166" s="179"/>
      <c r="U166" s="185"/>
      <c r="V166" s="176"/>
      <c r="W166" s="174"/>
      <c r="X166" s="177"/>
      <c r="Y166" s="179"/>
      <c r="Z166" s="179"/>
      <c r="AA166" s="179"/>
      <c r="AB166" s="184"/>
      <c r="AC166" s="182"/>
      <c r="AF166" s="183"/>
      <c r="AG166" s="181"/>
    </row>
    <row r="167" spans="1:33" x14ac:dyDescent="0.3">
      <c r="A167" s="186"/>
      <c r="B167" s="187"/>
      <c r="C167" s="188"/>
      <c r="E167" s="190"/>
      <c r="I167" s="122"/>
      <c r="J167" s="101"/>
      <c r="K167" s="191"/>
      <c r="L167" s="192"/>
      <c r="M167" s="193"/>
      <c r="N167" s="186"/>
      <c r="O167" s="176"/>
      <c r="P167" s="174"/>
      <c r="Q167" s="177"/>
      <c r="R167" s="179"/>
      <c r="S167" s="179"/>
      <c r="T167" s="179"/>
      <c r="U167" s="185"/>
      <c r="V167" s="176"/>
      <c r="W167" s="174"/>
      <c r="X167" s="177"/>
      <c r="Y167" s="179"/>
      <c r="Z167" s="179"/>
      <c r="AA167" s="179"/>
      <c r="AB167" s="184"/>
      <c r="AC167" s="182"/>
      <c r="AF167" s="183"/>
      <c r="AG167" s="181"/>
    </row>
    <row r="168" spans="1:33" x14ac:dyDescent="0.3">
      <c r="A168" s="186"/>
      <c r="B168" s="187"/>
      <c r="C168" s="188"/>
      <c r="E168" s="190"/>
      <c r="I168" s="122"/>
      <c r="J168" s="101"/>
      <c r="K168" s="191"/>
      <c r="L168" s="192"/>
      <c r="M168" s="193"/>
      <c r="N168" s="186"/>
      <c r="O168" s="176"/>
      <c r="P168" s="174"/>
      <c r="Q168" s="177"/>
      <c r="R168" s="179"/>
      <c r="S168" s="179"/>
      <c r="T168" s="179"/>
      <c r="U168" s="185"/>
      <c r="V168" s="176"/>
      <c r="W168" s="174"/>
      <c r="X168" s="177"/>
      <c r="Y168" s="179"/>
      <c r="Z168" s="179"/>
      <c r="AA168" s="179"/>
      <c r="AB168" s="184"/>
      <c r="AC168" s="182"/>
      <c r="AF168" s="183"/>
      <c r="AG168" s="181"/>
    </row>
    <row r="169" spans="1:33" x14ac:dyDescent="0.3">
      <c r="A169" s="186"/>
      <c r="B169" s="187"/>
      <c r="C169" s="188"/>
      <c r="E169" s="190"/>
      <c r="I169" s="122"/>
      <c r="J169" s="101"/>
      <c r="K169" s="191"/>
      <c r="L169" s="192"/>
      <c r="M169" s="193"/>
      <c r="N169" s="186"/>
      <c r="O169" s="176"/>
      <c r="P169" s="174"/>
      <c r="Q169" s="177"/>
      <c r="R169" s="179"/>
      <c r="S169" s="179"/>
      <c r="T169" s="179"/>
      <c r="U169" s="185"/>
      <c r="V169" s="176"/>
      <c r="W169" s="174"/>
      <c r="X169" s="177"/>
      <c r="Y169" s="179"/>
      <c r="Z169" s="179"/>
      <c r="AA169" s="179"/>
      <c r="AB169" s="184"/>
      <c r="AC169" s="182"/>
      <c r="AF169" s="183"/>
      <c r="AG169" s="181"/>
    </row>
    <row r="170" spans="1:33" x14ac:dyDescent="0.3">
      <c r="A170" s="186"/>
      <c r="B170" s="187"/>
      <c r="C170" s="188"/>
      <c r="E170" s="190"/>
      <c r="I170" s="122"/>
      <c r="J170" s="101"/>
      <c r="K170" s="191"/>
      <c r="L170" s="192"/>
      <c r="M170" s="193"/>
      <c r="N170" s="186"/>
      <c r="O170" s="176"/>
      <c r="P170" s="174"/>
      <c r="Q170" s="177"/>
      <c r="R170" s="179"/>
      <c r="S170" s="179"/>
      <c r="T170" s="179"/>
      <c r="U170" s="185"/>
      <c r="V170" s="176"/>
      <c r="W170" s="174"/>
      <c r="X170" s="177"/>
      <c r="Y170" s="179"/>
      <c r="Z170" s="179"/>
      <c r="AA170" s="179"/>
      <c r="AB170" s="184"/>
      <c r="AC170" s="182"/>
      <c r="AF170" s="183"/>
      <c r="AG170" s="181"/>
    </row>
    <row r="171" spans="1:33" x14ac:dyDescent="0.3">
      <c r="A171" s="186"/>
      <c r="B171" s="187"/>
      <c r="C171" s="188"/>
      <c r="E171" s="190"/>
      <c r="I171" s="122"/>
      <c r="J171" s="101"/>
      <c r="K171" s="191"/>
      <c r="L171" s="192"/>
      <c r="M171" s="193"/>
      <c r="N171" s="186"/>
      <c r="O171" s="176"/>
      <c r="P171" s="174"/>
      <c r="Q171" s="177"/>
      <c r="R171" s="179"/>
      <c r="S171" s="179"/>
      <c r="T171" s="179"/>
      <c r="U171" s="185"/>
      <c r="V171" s="176"/>
      <c r="W171" s="174"/>
      <c r="X171" s="177"/>
      <c r="Y171" s="179"/>
      <c r="Z171" s="179"/>
      <c r="AA171" s="179"/>
      <c r="AB171" s="184"/>
      <c r="AC171" s="182"/>
      <c r="AF171" s="183"/>
      <c r="AG171" s="181"/>
    </row>
    <row r="172" spans="1:33" x14ac:dyDescent="0.3">
      <c r="A172" s="186"/>
      <c r="B172" s="187"/>
      <c r="C172" s="188"/>
      <c r="E172" s="190"/>
      <c r="I172" s="122"/>
      <c r="J172" s="101"/>
      <c r="K172" s="191"/>
      <c r="L172" s="192"/>
      <c r="M172" s="193"/>
      <c r="N172" s="186"/>
      <c r="O172" s="176"/>
      <c r="P172" s="174"/>
      <c r="Q172" s="177"/>
      <c r="R172" s="179"/>
      <c r="S172" s="179"/>
      <c r="T172" s="179"/>
      <c r="U172" s="185"/>
      <c r="V172" s="176"/>
      <c r="W172" s="174"/>
      <c r="X172" s="177"/>
      <c r="Y172" s="179"/>
      <c r="Z172" s="179"/>
      <c r="AA172" s="179"/>
      <c r="AB172" s="184"/>
      <c r="AC172" s="182"/>
      <c r="AF172" s="183"/>
      <c r="AG172" s="181"/>
    </row>
    <row r="173" spans="1:33" x14ac:dyDescent="0.3">
      <c r="A173" s="186"/>
      <c r="B173" s="187"/>
      <c r="C173" s="188"/>
      <c r="E173" s="190"/>
      <c r="I173" s="122"/>
      <c r="J173" s="101"/>
      <c r="K173" s="191"/>
      <c r="L173" s="192"/>
      <c r="M173" s="193"/>
      <c r="N173" s="186"/>
      <c r="O173" s="176"/>
      <c r="P173" s="174"/>
      <c r="Q173" s="177"/>
      <c r="R173" s="179"/>
      <c r="S173" s="179"/>
      <c r="T173" s="179"/>
      <c r="U173" s="185"/>
      <c r="V173" s="176"/>
      <c r="W173" s="174"/>
      <c r="X173" s="177"/>
      <c r="Y173" s="179"/>
      <c r="Z173" s="179"/>
      <c r="AA173" s="179"/>
      <c r="AB173" s="184"/>
      <c r="AC173" s="182"/>
      <c r="AF173" s="183"/>
      <c r="AG173" s="181"/>
    </row>
    <row r="174" spans="1:33" x14ac:dyDescent="0.3">
      <c r="A174" s="186"/>
      <c r="B174" s="187"/>
      <c r="C174" s="188"/>
      <c r="E174" s="190"/>
      <c r="I174" s="122"/>
      <c r="J174" s="101"/>
      <c r="K174" s="191"/>
      <c r="L174" s="192"/>
      <c r="M174" s="193"/>
      <c r="N174" s="186"/>
      <c r="O174" s="176"/>
      <c r="P174" s="174"/>
      <c r="Q174" s="177"/>
      <c r="R174" s="179"/>
      <c r="S174" s="179"/>
      <c r="T174" s="179"/>
      <c r="U174" s="185"/>
      <c r="V174" s="176"/>
      <c r="W174" s="174"/>
      <c r="X174" s="177"/>
      <c r="Y174" s="179"/>
      <c r="Z174" s="179"/>
      <c r="AA174" s="179"/>
      <c r="AB174" s="184"/>
      <c r="AC174" s="182"/>
      <c r="AF174" s="183"/>
      <c r="AG174" s="181"/>
    </row>
    <row r="175" spans="1:33" x14ac:dyDescent="0.3">
      <c r="A175" s="186"/>
      <c r="B175" s="187"/>
      <c r="C175" s="188"/>
      <c r="E175" s="190"/>
      <c r="I175" s="122"/>
      <c r="J175" s="101"/>
      <c r="K175" s="191"/>
      <c r="L175" s="192"/>
      <c r="M175" s="193"/>
      <c r="N175" s="186"/>
      <c r="O175" s="176"/>
      <c r="P175" s="174"/>
      <c r="Q175" s="177"/>
      <c r="R175" s="179"/>
      <c r="S175" s="179"/>
      <c r="T175" s="179"/>
      <c r="U175" s="185"/>
      <c r="V175" s="176"/>
      <c r="W175" s="174"/>
      <c r="X175" s="177"/>
      <c r="Y175" s="179"/>
      <c r="Z175" s="179"/>
      <c r="AA175" s="179"/>
      <c r="AB175" s="184"/>
      <c r="AC175" s="182"/>
      <c r="AF175" s="183"/>
      <c r="AG175" s="181"/>
    </row>
    <row r="176" spans="1:33" x14ac:dyDescent="0.3">
      <c r="A176" s="186"/>
      <c r="B176" s="187"/>
      <c r="C176" s="188"/>
      <c r="E176" s="190"/>
      <c r="I176" s="122"/>
      <c r="J176" s="101"/>
      <c r="K176" s="191"/>
      <c r="L176" s="192"/>
      <c r="M176" s="193"/>
      <c r="N176" s="186"/>
      <c r="O176" s="176"/>
      <c r="P176" s="174"/>
      <c r="Q176" s="177"/>
      <c r="R176" s="179"/>
      <c r="S176" s="179"/>
      <c r="T176" s="179"/>
      <c r="U176" s="185"/>
      <c r="V176" s="176"/>
      <c r="W176" s="174"/>
      <c r="X176" s="177"/>
      <c r="Y176" s="179"/>
      <c r="Z176" s="179"/>
      <c r="AA176" s="179"/>
      <c r="AB176" s="184"/>
      <c r="AC176" s="182"/>
      <c r="AF176" s="183"/>
      <c r="AG176" s="181"/>
    </row>
    <row r="177" spans="1:33" x14ac:dyDescent="0.3">
      <c r="A177" s="186"/>
      <c r="B177" s="187"/>
      <c r="C177" s="188"/>
      <c r="E177" s="190"/>
      <c r="I177" s="122"/>
      <c r="J177" s="101"/>
      <c r="K177" s="191"/>
      <c r="L177" s="192"/>
      <c r="M177" s="193"/>
      <c r="N177" s="186"/>
      <c r="O177" s="176"/>
      <c r="P177" s="174"/>
      <c r="Q177" s="177"/>
      <c r="R177" s="179"/>
      <c r="S177" s="179"/>
      <c r="T177" s="179"/>
      <c r="U177" s="185"/>
      <c r="V177" s="176"/>
      <c r="W177" s="174"/>
      <c r="X177" s="177"/>
      <c r="Y177" s="179"/>
      <c r="Z177" s="179"/>
      <c r="AA177" s="179"/>
      <c r="AB177" s="184"/>
      <c r="AC177" s="182"/>
      <c r="AF177" s="183"/>
      <c r="AG177" s="181"/>
    </row>
    <row r="178" spans="1:33" x14ac:dyDescent="0.3">
      <c r="A178" s="186"/>
      <c r="B178" s="187"/>
      <c r="C178" s="188"/>
      <c r="E178" s="190"/>
      <c r="I178" s="122"/>
      <c r="J178" s="101"/>
      <c r="K178" s="191"/>
      <c r="L178" s="192"/>
      <c r="M178" s="193"/>
      <c r="N178" s="186"/>
      <c r="O178" s="176"/>
      <c r="P178" s="174"/>
      <c r="Q178" s="177"/>
      <c r="R178" s="179"/>
      <c r="S178" s="179"/>
      <c r="T178" s="179"/>
      <c r="U178" s="185"/>
      <c r="V178" s="176"/>
      <c r="W178" s="174"/>
      <c r="X178" s="177"/>
      <c r="Y178" s="179"/>
      <c r="Z178" s="179"/>
      <c r="AA178" s="179"/>
      <c r="AB178" s="184"/>
      <c r="AC178" s="182"/>
      <c r="AF178" s="183"/>
      <c r="AG178" s="181"/>
    </row>
    <row r="179" spans="1:33" x14ac:dyDescent="0.3">
      <c r="A179" s="186"/>
      <c r="B179" s="187"/>
      <c r="C179" s="188"/>
      <c r="E179" s="190"/>
      <c r="I179" s="122"/>
      <c r="J179" s="101"/>
      <c r="K179" s="191"/>
      <c r="L179" s="192"/>
      <c r="M179" s="193"/>
      <c r="N179" s="186"/>
      <c r="O179" s="176"/>
      <c r="P179" s="174"/>
      <c r="Q179" s="177"/>
      <c r="R179" s="179"/>
      <c r="S179" s="179"/>
      <c r="T179" s="179"/>
      <c r="U179" s="185"/>
      <c r="V179" s="176"/>
      <c r="W179" s="174"/>
      <c r="X179" s="177"/>
      <c r="Y179" s="179"/>
      <c r="Z179" s="179"/>
      <c r="AA179" s="179"/>
      <c r="AB179" s="184"/>
      <c r="AC179" s="182"/>
      <c r="AF179" s="183"/>
      <c r="AG179" s="181"/>
    </row>
    <row r="180" spans="1:33" x14ac:dyDescent="0.3">
      <c r="A180" s="186"/>
      <c r="B180" s="187"/>
      <c r="C180" s="188"/>
      <c r="E180" s="190"/>
      <c r="I180" s="122"/>
      <c r="J180" s="101"/>
      <c r="K180" s="191"/>
      <c r="L180" s="192"/>
      <c r="M180" s="193"/>
      <c r="N180" s="186"/>
      <c r="O180" s="176"/>
      <c r="P180" s="174"/>
      <c r="Q180" s="177"/>
      <c r="R180" s="179"/>
      <c r="S180" s="179"/>
      <c r="T180" s="179"/>
      <c r="U180" s="185"/>
      <c r="V180" s="176"/>
      <c r="W180" s="174"/>
      <c r="X180" s="177"/>
      <c r="Y180" s="179"/>
      <c r="Z180" s="179"/>
      <c r="AA180" s="179"/>
      <c r="AB180" s="184"/>
      <c r="AC180" s="182"/>
      <c r="AF180" s="183"/>
      <c r="AG180" s="181"/>
    </row>
    <row r="181" spans="1:33" x14ac:dyDescent="0.3">
      <c r="A181" s="186"/>
      <c r="B181" s="187"/>
      <c r="C181" s="188"/>
      <c r="E181" s="190"/>
      <c r="I181" s="122"/>
      <c r="J181" s="101"/>
      <c r="K181" s="191"/>
      <c r="L181" s="192"/>
      <c r="M181" s="193"/>
      <c r="N181" s="186"/>
      <c r="O181" s="176"/>
      <c r="P181" s="174"/>
      <c r="Q181" s="177"/>
      <c r="R181" s="179"/>
      <c r="S181" s="179"/>
      <c r="T181" s="179"/>
      <c r="U181" s="185"/>
      <c r="V181" s="176"/>
      <c r="W181" s="174"/>
      <c r="X181" s="177"/>
      <c r="Y181" s="179"/>
      <c r="Z181" s="179"/>
      <c r="AA181" s="179"/>
      <c r="AB181" s="184"/>
      <c r="AC181" s="182"/>
      <c r="AF181" s="183"/>
      <c r="AG181" s="181"/>
    </row>
    <row r="182" spans="1:33" x14ac:dyDescent="0.3">
      <c r="A182" s="186"/>
      <c r="B182" s="187"/>
      <c r="C182" s="188"/>
      <c r="E182" s="190"/>
      <c r="I182" s="122"/>
      <c r="J182" s="101"/>
      <c r="K182" s="191"/>
      <c r="L182" s="192"/>
      <c r="M182" s="193"/>
      <c r="N182" s="186"/>
      <c r="O182" s="176"/>
      <c r="P182" s="174"/>
      <c r="Q182" s="177"/>
      <c r="R182" s="179"/>
      <c r="S182" s="179"/>
      <c r="T182" s="179"/>
      <c r="U182" s="185"/>
      <c r="V182" s="176"/>
      <c r="W182" s="174"/>
      <c r="X182" s="177"/>
      <c r="Y182" s="179"/>
      <c r="Z182" s="179"/>
      <c r="AA182" s="179"/>
      <c r="AB182" s="184"/>
      <c r="AC182" s="182"/>
      <c r="AF182" s="183"/>
      <c r="AG182" s="181"/>
    </row>
    <row r="183" spans="1:33" x14ac:dyDescent="0.3">
      <c r="A183" s="186"/>
      <c r="B183" s="187"/>
      <c r="C183" s="188"/>
      <c r="E183" s="190"/>
      <c r="I183" s="122"/>
      <c r="J183" s="101"/>
      <c r="K183" s="191"/>
      <c r="L183" s="192"/>
      <c r="M183" s="193"/>
      <c r="N183" s="186"/>
      <c r="O183" s="176"/>
      <c r="P183" s="174"/>
      <c r="Q183" s="177"/>
      <c r="R183" s="179"/>
      <c r="S183" s="179"/>
      <c r="T183" s="179"/>
      <c r="U183" s="185"/>
      <c r="V183" s="176"/>
      <c r="W183" s="174"/>
      <c r="X183" s="177"/>
      <c r="Y183" s="179"/>
      <c r="Z183" s="179"/>
      <c r="AA183" s="179"/>
      <c r="AB183" s="184"/>
      <c r="AC183" s="182"/>
      <c r="AF183" s="183"/>
      <c r="AG183" s="181"/>
    </row>
    <row r="184" spans="1:33" x14ac:dyDescent="0.3">
      <c r="A184" s="186"/>
      <c r="B184" s="187"/>
      <c r="C184" s="188"/>
      <c r="E184" s="190"/>
      <c r="I184" s="122"/>
      <c r="J184" s="101"/>
      <c r="K184" s="191"/>
      <c r="L184" s="192"/>
      <c r="M184" s="193"/>
      <c r="N184" s="186"/>
      <c r="O184" s="176"/>
      <c r="P184" s="174"/>
      <c r="Q184" s="177"/>
      <c r="R184" s="179"/>
      <c r="S184" s="179"/>
      <c r="T184" s="179"/>
      <c r="U184" s="185"/>
      <c r="V184" s="176"/>
      <c r="W184" s="174"/>
      <c r="X184" s="177"/>
      <c r="Y184" s="179"/>
      <c r="Z184" s="179"/>
      <c r="AA184" s="179"/>
      <c r="AB184" s="184"/>
      <c r="AC184" s="182"/>
      <c r="AF184" s="183"/>
      <c r="AG184" s="181"/>
    </row>
    <row r="185" spans="1:33" x14ac:dyDescent="0.3">
      <c r="A185" s="186"/>
      <c r="B185" s="187"/>
      <c r="C185" s="188"/>
      <c r="E185" s="190"/>
      <c r="I185" s="122"/>
      <c r="J185" s="101"/>
      <c r="K185" s="191"/>
      <c r="L185" s="192"/>
      <c r="M185" s="193"/>
      <c r="N185" s="186"/>
      <c r="O185" s="176"/>
      <c r="P185" s="174"/>
      <c r="Q185" s="177"/>
      <c r="R185" s="179"/>
      <c r="S185" s="179"/>
      <c r="T185" s="179"/>
      <c r="U185" s="185"/>
      <c r="V185" s="176"/>
      <c r="W185" s="174"/>
      <c r="X185" s="177"/>
      <c r="Y185" s="179"/>
      <c r="Z185" s="179"/>
      <c r="AA185" s="179"/>
      <c r="AB185" s="184"/>
      <c r="AC185" s="182"/>
      <c r="AF185" s="183"/>
      <c r="AG185" s="181"/>
    </row>
    <row r="186" spans="1:33" x14ac:dyDescent="0.3">
      <c r="A186" s="186"/>
      <c r="B186" s="187"/>
      <c r="C186" s="188"/>
      <c r="E186" s="190"/>
      <c r="I186" s="122"/>
      <c r="J186" s="101"/>
      <c r="K186" s="191"/>
      <c r="L186" s="192"/>
      <c r="M186" s="193"/>
      <c r="N186" s="186"/>
      <c r="O186" s="176"/>
      <c r="P186" s="174"/>
      <c r="Q186" s="177"/>
      <c r="R186" s="179"/>
      <c r="S186" s="179"/>
      <c r="T186" s="179"/>
      <c r="U186" s="185"/>
      <c r="V186" s="176"/>
      <c r="W186" s="174"/>
      <c r="X186" s="177"/>
      <c r="Y186" s="179"/>
      <c r="Z186" s="179"/>
      <c r="AA186" s="179"/>
      <c r="AB186" s="184"/>
      <c r="AC186" s="182"/>
      <c r="AF186" s="183"/>
      <c r="AG186" s="181"/>
    </row>
    <row r="187" spans="1:33" x14ac:dyDescent="0.3">
      <c r="A187" s="186"/>
      <c r="B187" s="187"/>
      <c r="C187" s="188"/>
      <c r="E187" s="190"/>
      <c r="I187" s="122"/>
      <c r="J187" s="101"/>
      <c r="K187" s="191"/>
      <c r="L187" s="192"/>
      <c r="M187" s="193"/>
      <c r="N187" s="186"/>
      <c r="O187" s="176"/>
      <c r="P187" s="174"/>
      <c r="Q187" s="177"/>
      <c r="R187" s="179"/>
      <c r="S187" s="179"/>
      <c r="T187" s="179"/>
      <c r="U187" s="185"/>
      <c r="V187" s="176"/>
      <c r="W187" s="174"/>
      <c r="X187" s="177"/>
      <c r="Y187" s="179"/>
      <c r="Z187" s="179"/>
      <c r="AA187" s="179"/>
      <c r="AB187" s="184"/>
      <c r="AC187" s="182"/>
      <c r="AF187" s="183"/>
      <c r="AG187" s="181"/>
    </row>
  </sheetData>
  <mergeCells count="34">
    <mergeCell ref="B102:K102"/>
    <mergeCell ref="B92:K92"/>
    <mergeCell ref="B101:C101"/>
    <mergeCell ref="D101:E101"/>
    <mergeCell ref="F101:G101"/>
    <mergeCell ref="H101:I101"/>
    <mergeCell ref="J101:K101"/>
    <mergeCell ref="B81:K81"/>
    <mergeCell ref="B91:C91"/>
    <mergeCell ref="D91:E91"/>
    <mergeCell ref="F91:G91"/>
    <mergeCell ref="H91:I91"/>
    <mergeCell ref="J91:K91"/>
    <mergeCell ref="L78:M78"/>
    <mergeCell ref="B80:C80"/>
    <mergeCell ref="D80:E80"/>
    <mergeCell ref="F80:G80"/>
    <mergeCell ref="H80:I80"/>
    <mergeCell ref="J80:K80"/>
    <mergeCell ref="L80:M80"/>
    <mergeCell ref="B53:C53"/>
    <mergeCell ref="D53:E53"/>
    <mergeCell ref="F53:G53"/>
    <mergeCell ref="H53:I53"/>
    <mergeCell ref="J53:K53"/>
    <mergeCell ref="L53:M53"/>
    <mergeCell ref="O1:T1"/>
    <mergeCell ref="V1:AA1"/>
    <mergeCell ref="AB1:AC1"/>
    <mergeCell ref="O2:Q2"/>
    <mergeCell ref="R2:T2"/>
    <mergeCell ref="V2:X2"/>
    <mergeCell ref="Y2:AA2"/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2016-12-16T14:54:08Z</dcterms:created>
  <dcterms:modified xsi:type="dcterms:W3CDTF">2016-12-16T15:13:14Z</dcterms:modified>
</cp:coreProperties>
</file>